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randrusz\Castellan Dropbox\Ryan Andrusz\HamAdv-CRP shared folder\CDLAC 4% R1 2026\Driftwood Flats-CMFA\PART 6\6.1 TCAC Requirements1-6\"/>
    </mc:Choice>
  </mc:AlternateContent>
  <xr:revisionPtr revIDLastSave="0" documentId="13_ncr:1_{319A5982-EF25-4578-BF63-06B5E5C461E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0420" tabRatio="889" firstSheet="9"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1" i="3" l="1"/>
  <c r="G86" i="4"/>
  <c r="F86" i="4" s="1"/>
  <c r="F10" i="4"/>
  <c r="C37" i="4"/>
  <c r="AG457" i="3"/>
  <c r="E33" i="4"/>
  <c r="AO648" i="3"/>
  <c r="G57" i="7" l="1"/>
  <c r="I57" i="7" s="1"/>
  <c r="K57" i="7" s="1"/>
  <c r="M57" i="7" s="1"/>
  <c r="O57" i="7" s="1"/>
  <c r="Q57" i="7" s="1"/>
  <c r="S57" i="7" s="1"/>
  <c r="U57" i="7" s="1"/>
  <c r="W57" i="7" s="1"/>
  <c r="Y57" i="7" s="1"/>
  <c r="AA57" i="7" s="1"/>
  <c r="AC57" i="7" s="1"/>
  <c r="AE57" i="7" s="1"/>
  <c r="AG57" i="7" s="1"/>
  <c r="E41" i="7"/>
  <c r="AF28" i="7"/>
  <c r="AH28" i="7" s="1"/>
  <c r="AJ28" i="7" s="1"/>
  <c r="AL28" i="7" s="1"/>
  <c r="AN28" i="7" s="1"/>
  <c r="AP28" i="7" s="1"/>
  <c r="AR28" i="7" s="1"/>
  <c r="AT28" i="7" s="1"/>
  <c r="AV28" i="7" s="1"/>
  <c r="AX28" i="7" s="1"/>
  <c r="AZ28" i="7" s="1"/>
  <c r="BB28" i="7" s="1"/>
  <c r="BD28" i="7" s="1"/>
  <c r="BF28" i="7" s="1"/>
  <c r="BH28" i="7" s="1"/>
  <c r="BJ28" i="7" s="1"/>
  <c r="BL28" i="7" s="1"/>
  <c r="BN28" i="7" s="1"/>
  <c r="BP28" i="7" s="1"/>
  <c r="BR28" i="7" s="1"/>
  <c r="BT28" i="7" s="1"/>
  <c r="BV28" i="7" s="1"/>
  <c r="BX28" i="7" s="1"/>
  <c r="BZ28" i="7" s="1"/>
  <c r="CB28" i="7" s="1"/>
  <c r="CD28" i="7" s="1"/>
  <c r="CF28" i="7" s="1"/>
  <c r="CH28" i="7" s="1"/>
  <c r="CJ28" i="7" s="1"/>
  <c r="CL28" i="7" s="1"/>
  <c r="CN28" i="7" s="1"/>
  <c r="CP28" i="7" s="1"/>
  <c r="CR28" i="7" s="1"/>
  <c r="CT28" i="7" s="1"/>
  <c r="CV28" i="7" s="1"/>
  <c r="CX28" i="7" s="1"/>
  <c r="CZ28" i="7" s="1"/>
  <c r="DB28" i="7" s="1"/>
  <c r="DD28" i="7" s="1"/>
  <c r="DF28" i="7" s="1"/>
  <c r="DH28" i="7" s="1"/>
  <c r="DJ28" i="7" s="1"/>
  <c r="DL28" i="7" s="1"/>
  <c r="DN28" i="7" s="1"/>
  <c r="DP28" i="7" s="1"/>
  <c r="DR28" i="7" s="1"/>
  <c r="DT28" i="7" s="1"/>
  <c r="DV28" i="7" s="1"/>
  <c r="DX28" i="7" s="1"/>
  <c r="DZ28" i="7" s="1"/>
  <c r="EB28" i="7" s="1"/>
  <c r="ED28" i="7" s="1"/>
  <c r="EF28" i="7" s="1"/>
  <c r="EH28" i="7" s="1"/>
  <c r="EJ28" i="7" s="1"/>
  <c r="EL28" i="7" s="1"/>
  <c r="EN28" i="7" s="1"/>
  <c r="EP28" i="7" s="1"/>
  <c r="ER28" i="7" s="1"/>
  <c r="ET28" i="7" s="1"/>
  <c r="EV28" i="7" s="1"/>
  <c r="EX28" i="7" s="1"/>
  <c r="EZ28" i="7" s="1"/>
  <c r="FB28" i="7" s="1"/>
  <c r="FD28" i="7" s="1"/>
  <c r="FF28" i="7" s="1"/>
  <c r="FH28" i="7" s="1"/>
  <c r="FJ28" i="7" s="1"/>
  <c r="FL28" i="7" s="1"/>
  <c r="FN28" i="7" s="1"/>
  <c r="FP28" i="7" s="1"/>
  <c r="FR28" i="7" s="1"/>
  <c r="FT28" i="7" s="1"/>
  <c r="FV28" i="7" s="1"/>
  <c r="FX28" i="7" s="1"/>
  <c r="FZ28" i="7" s="1"/>
  <c r="GB28" i="7" s="1"/>
  <c r="GD28" i="7" s="1"/>
  <c r="GF28" i="7" s="1"/>
  <c r="GH28" i="7" s="1"/>
  <c r="GJ28" i="7" s="1"/>
  <c r="GL28" i="7" s="1"/>
  <c r="GN28" i="7" s="1"/>
  <c r="GP28" i="7" s="1"/>
  <c r="GR28" i="7" s="1"/>
  <c r="GT28" i="7" s="1"/>
  <c r="GV28" i="7" s="1"/>
  <c r="GX28" i="7" s="1"/>
  <c r="GZ28" i="7" s="1"/>
  <c r="HB28" i="7" s="1"/>
  <c r="HD28" i="7" s="1"/>
  <c r="HF28" i="7" s="1"/>
  <c r="HH28" i="7" s="1"/>
  <c r="HJ28" i="7" s="1"/>
  <c r="HL28" i="7" s="1"/>
  <c r="HN28" i="7" s="1"/>
  <c r="HP28" i="7" s="1"/>
  <c r="HR28" i="7" s="1"/>
  <c r="HT28" i="7" s="1"/>
  <c r="HV28" i="7" s="1"/>
  <c r="HX28" i="7" s="1"/>
  <c r="HZ28" i="7" s="1"/>
  <c r="IB28" i="7" s="1"/>
  <c r="ID28" i="7" s="1"/>
  <c r="IF28" i="7" s="1"/>
  <c r="IH28" i="7" s="1"/>
  <c r="IJ28" i="7" s="1"/>
  <c r="IL28" i="7" s="1"/>
  <c r="IN28" i="7" s="1"/>
  <c r="IP28" i="7" s="1"/>
  <c r="IR28" i="7" s="1"/>
  <c r="IT28" i="7" s="1"/>
  <c r="IV28" i="7" s="1"/>
  <c r="IX28" i="7" s="1"/>
  <c r="IZ28" i="7" s="1"/>
  <c r="JB28" i="7" s="1"/>
  <c r="JD28" i="7" s="1"/>
  <c r="JF28" i="7" s="1"/>
  <c r="JH28" i="7" s="1"/>
  <c r="JJ28" i="7" s="1"/>
  <c r="JL28" i="7" s="1"/>
  <c r="JN28" i="7" s="1"/>
  <c r="JP28" i="7" s="1"/>
  <c r="JR28" i="7" s="1"/>
  <c r="JT28" i="7" s="1"/>
  <c r="JV28" i="7" s="1"/>
  <c r="JX28" i="7" s="1"/>
  <c r="JZ28" i="7" s="1"/>
  <c r="KB28" i="7" s="1"/>
  <c r="KD28" i="7" s="1"/>
  <c r="KF28" i="7" s="1"/>
  <c r="KH28" i="7" s="1"/>
  <c r="KJ28" i="7" s="1"/>
  <c r="KL28" i="7" s="1"/>
  <c r="KN28" i="7" s="1"/>
  <c r="KP28" i="7" s="1"/>
  <c r="KR28" i="7" s="1"/>
  <c r="KT28" i="7" s="1"/>
  <c r="KV28" i="7" s="1"/>
  <c r="KX28" i="7" s="1"/>
  <c r="KZ28" i="7" s="1"/>
  <c r="LB28" i="7" s="1"/>
  <c r="LD28" i="7" s="1"/>
  <c r="LF28" i="7" s="1"/>
  <c r="LH28" i="7" s="1"/>
  <c r="LJ28" i="7" s="1"/>
  <c r="LL28" i="7" s="1"/>
  <c r="LN28" i="7" s="1"/>
  <c r="LP28" i="7" s="1"/>
  <c r="LR28" i="7" s="1"/>
  <c r="LT28" i="7" s="1"/>
  <c r="LV28" i="7" s="1"/>
  <c r="LX28" i="7" s="1"/>
  <c r="LZ28" i="7" s="1"/>
  <c r="MB28" i="7" s="1"/>
  <c r="MD28" i="7" s="1"/>
  <c r="MF28" i="7" s="1"/>
  <c r="MH28" i="7" s="1"/>
  <c r="MJ28" i="7" s="1"/>
  <c r="ML28" i="7" s="1"/>
  <c r="MN28" i="7" s="1"/>
  <c r="MP28" i="7" s="1"/>
  <c r="MR28" i="7" s="1"/>
  <c r="MT28" i="7" s="1"/>
  <c r="MV28" i="7" s="1"/>
  <c r="MX28" i="7" s="1"/>
  <c r="MZ28" i="7" s="1"/>
  <c r="NB28" i="7" s="1"/>
  <c r="ND28" i="7" s="1"/>
  <c r="NF28" i="7" s="1"/>
  <c r="NH28" i="7" s="1"/>
  <c r="NJ28" i="7" s="1"/>
  <c r="NL28" i="7" s="1"/>
  <c r="NN28" i="7" s="1"/>
  <c r="NP28" i="7" s="1"/>
  <c r="NR28" i="7" s="1"/>
  <c r="NT28" i="7" s="1"/>
  <c r="NV28" i="7" s="1"/>
  <c r="NX28" i="7" s="1"/>
  <c r="NZ28" i="7" s="1"/>
  <c r="OB28" i="7" s="1"/>
  <c r="OD28" i="7" s="1"/>
  <c r="OF28" i="7" s="1"/>
  <c r="OH28" i="7" s="1"/>
  <c r="OJ28" i="7" s="1"/>
  <c r="OL28" i="7" s="1"/>
  <c r="ON28" i="7" s="1"/>
  <c r="OP28" i="7" s="1"/>
  <c r="OR28" i="7" s="1"/>
  <c r="OT28" i="7" s="1"/>
  <c r="OV28" i="7" s="1"/>
  <c r="OX28" i="7" s="1"/>
  <c r="OZ28" i="7" s="1"/>
  <c r="PB28" i="7" s="1"/>
  <c r="PD28" i="7" s="1"/>
  <c r="PF28" i="7" s="1"/>
  <c r="PH28" i="7" s="1"/>
  <c r="PJ28" i="7" s="1"/>
  <c r="PL28" i="7" s="1"/>
  <c r="PN28" i="7" s="1"/>
  <c r="PP28" i="7" s="1"/>
  <c r="PR28" i="7" s="1"/>
  <c r="PT28" i="7" s="1"/>
  <c r="PV28" i="7" s="1"/>
  <c r="PX28" i="7" s="1"/>
  <c r="PZ28" i="7" s="1"/>
  <c r="QB28" i="7" s="1"/>
  <c r="QD28" i="7" s="1"/>
  <c r="QF28" i="7" s="1"/>
  <c r="QH28" i="7" s="1"/>
  <c r="QJ28" i="7" s="1"/>
  <c r="QL28" i="7" s="1"/>
  <c r="QN28" i="7" s="1"/>
  <c r="QP28" i="7" s="1"/>
  <c r="QR28" i="7" s="1"/>
  <c r="QT28" i="7" s="1"/>
  <c r="QV28" i="7" s="1"/>
  <c r="QX28" i="7" s="1"/>
  <c r="QZ28" i="7" s="1"/>
  <c r="RB28" i="7" s="1"/>
  <c r="RD28" i="7" s="1"/>
  <c r="RF28" i="7" s="1"/>
  <c r="RH28" i="7" s="1"/>
  <c r="RJ28" i="7" s="1"/>
  <c r="RL28" i="7" s="1"/>
  <c r="RN28" i="7" s="1"/>
  <c r="RP28" i="7" s="1"/>
  <c r="RR28" i="7" s="1"/>
  <c r="RT28" i="7" s="1"/>
  <c r="RV28" i="7" s="1"/>
  <c r="RX28" i="7" s="1"/>
  <c r="RZ28" i="7" s="1"/>
  <c r="SB28" i="7" s="1"/>
  <c r="SD28" i="7" s="1"/>
  <c r="SF28" i="7" s="1"/>
  <c r="SH28" i="7" s="1"/>
  <c r="SJ28" i="7" s="1"/>
  <c r="SL28" i="7" s="1"/>
  <c r="SN28" i="7" s="1"/>
  <c r="SP28" i="7" s="1"/>
  <c r="SR28" i="7" s="1"/>
  <c r="ST28" i="7" s="1"/>
  <c r="SV28" i="7" s="1"/>
  <c r="SX28" i="7" s="1"/>
  <c r="SZ28" i="7" s="1"/>
  <c r="TB28" i="7" s="1"/>
  <c r="TD28" i="7" s="1"/>
  <c r="TF28" i="7" s="1"/>
  <c r="TH28" i="7" s="1"/>
  <c r="TJ28" i="7" s="1"/>
  <c r="TL28" i="7" s="1"/>
  <c r="TN28" i="7" s="1"/>
  <c r="TP28" i="7" s="1"/>
  <c r="TR28" i="7" s="1"/>
  <c r="TT28" i="7" s="1"/>
  <c r="TV28" i="7" s="1"/>
  <c r="TX28" i="7" s="1"/>
  <c r="TZ28" i="7" s="1"/>
  <c r="UB28" i="7" s="1"/>
  <c r="UD28" i="7" s="1"/>
  <c r="UF28" i="7" s="1"/>
  <c r="UH28" i="7" s="1"/>
  <c r="UJ28" i="7" s="1"/>
  <c r="UL28" i="7" s="1"/>
  <c r="UN28" i="7" s="1"/>
  <c r="UP28" i="7" s="1"/>
  <c r="UR28" i="7" s="1"/>
  <c r="UT28" i="7" s="1"/>
  <c r="UV28" i="7" s="1"/>
  <c r="UX28" i="7" s="1"/>
  <c r="UZ28" i="7" s="1"/>
  <c r="VB28" i="7" s="1"/>
  <c r="VD28" i="7" s="1"/>
  <c r="VF28" i="7" s="1"/>
  <c r="VH28" i="7" s="1"/>
  <c r="VJ28" i="7" s="1"/>
  <c r="VL28" i="7" s="1"/>
  <c r="VN28" i="7" s="1"/>
  <c r="VP28" i="7" s="1"/>
  <c r="VR28" i="7" s="1"/>
  <c r="VT28" i="7" s="1"/>
  <c r="VV28" i="7" s="1"/>
  <c r="VX28" i="7" s="1"/>
  <c r="VZ28" i="7" s="1"/>
  <c r="WB28" i="7" s="1"/>
  <c r="WD28" i="7" s="1"/>
  <c r="WF28" i="7" s="1"/>
  <c r="WH28" i="7" s="1"/>
  <c r="WJ28" i="7" s="1"/>
  <c r="WL28" i="7" s="1"/>
  <c r="WN28" i="7" s="1"/>
  <c r="WP28" i="7" s="1"/>
  <c r="WR28" i="7" s="1"/>
  <c r="WT28" i="7" s="1"/>
  <c r="WV28" i="7" s="1"/>
  <c r="WX28" i="7" s="1"/>
  <c r="WZ28" i="7" s="1"/>
  <c r="XB28" i="7" s="1"/>
  <c r="XD28" i="7" s="1"/>
  <c r="XF28" i="7" s="1"/>
  <c r="XH28" i="7" s="1"/>
  <c r="XJ28" i="7" s="1"/>
  <c r="XL28" i="7" s="1"/>
  <c r="XN28" i="7" s="1"/>
  <c r="XP28" i="7" s="1"/>
  <c r="XR28" i="7" s="1"/>
  <c r="XT28" i="7" s="1"/>
  <c r="XV28" i="7" s="1"/>
  <c r="XX28" i="7" s="1"/>
  <c r="XZ28" i="7" s="1"/>
  <c r="YB28" i="7" s="1"/>
  <c r="YD28" i="7" s="1"/>
  <c r="YF28" i="7" s="1"/>
  <c r="YH28" i="7" s="1"/>
  <c r="YJ28" i="7" s="1"/>
  <c r="YL28" i="7" s="1"/>
  <c r="YN28" i="7" s="1"/>
  <c r="YP28" i="7" s="1"/>
  <c r="YR28" i="7" s="1"/>
  <c r="YT28" i="7" s="1"/>
  <c r="YV28" i="7" s="1"/>
  <c r="YX28" i="7" s="1"/>
  <c r="YZ28" i="7" s="1"/>
  <c r="ZB28" i="7" s="1"/>
  <c r="ZD28" i="7" s="1"/>
  <c r="ZF28" i="7" s="1"/>
  <c r="ZH28" i="7" s="1"/>
  <c r="ZJ28" i="7" s="1"/>
  <c r="ZL28" i="7" s="1"/>
  <c r="ZN28" i="7" s="1"/>
  <c r="ZP28" i="7" s="1"/>
  <c r="ZR28" i="7" s="1"/>
  <c r="ZT28" i="7" s="1"/>
  <c r="ZV28" i="7" s="1"/>
  <c r="ZX28" i="7" s="1"/>
  <c r="ZZ28" i="7" s="1"/>
  <c r="AAB28" i="7" s="1"/>
  <c r="AAD28" i="7" s="1"/>
  <c r="AAF28" i="7" s="1"/>
  <c r="AAH28" i="7" s="1"/>
  <c r="AAJ28" i="7" s="1"/>
  <c r="AAL28" i="7" s="1"/>
  <c r="AAN28" i="7" s="1"/>
  <c r="AAP28" i="7" s="1"/>
  <c r="AAR28" i="7" s="1"/>
  <c r="AAT28" i="7" s="1"/>
  <c r="AAV28" i="7" s="1"/>
  <c r="AAX28" i="7" s="1"/>
  <c r="AAZ28" i="7" s="1"/>
  <c r="ABB28" i="7" s="1"/>
  <c r="ABD28" i="7" s="1"/>
  <c r="ABF28" i="7" s="1"/>
  <c r="ABH28" i="7" s="1"/>
  <c r="ABJ28" i="7" s="1"/>
  <c r="ABL28" i="7" s="1"/>
  <c r="ABN28" i="7" s="1"/>
  <c r="ABP28" i="7" s="1"/>
  <c r="ABR28" i="7" s="1"/>
  <c r="ABT28" i="7" s="1"/>
  <c r="ABV28" i="7" s="1"/>
  <c r="ABX28" i="7" s="1"/>
  <c r="ABZ28" i="7" s="1"/>
  <c r="ACB28" i="7" s="1"/>
  <c r="ACD28" i="7" s="1"/>
  <c r="ACF28" i="7" s="1"/>
  <c r="ACH28" i="7" s="1"/>
  <c r="ACJ28" i="7" s="1"/>
  <c r="ACL28" i="7" s="1"/>
  <c r="ACN28" i="7" s="1"/>
  <c r="ACP28" i="7" s="1"/>
  <c r="ACR28" i="7" s="1"/>
  <c r="ACT28" i="7" s="1"/>
  <c r="ACV28" i="7" s="1"/>
  <c r="ACX28" i="7" s="1"/>
  <c r="ACZ28" i="7" s="1"/>
  <c r="ADB28" i="7" s="1"/>
  <c r="ADD28" i="7" s="1"/>
  <c r="ADF28" i="7" s="1"/>
  <c r="ADH28" i="7" s="1"/>
  <c r="ADJ28" i="7" s="1"/>
  <c r="ADL28" i="7" s="1"/>
  <c r="ADN28" i="7" s="1"/>
  <c r="ADP28" i="7" s="1"/>
  <c r="ADR28" i="7" s="1"/>
  <c r="ADT28" i="7" s="1"/>
  <c r="ADV28" i="7" s="1"/>
  <c r="ADX28" i="7" s="1"/>
  <c r="ADZ28" i="7" s="1"/>
  <c r="AEB28" i="7" s="1"/>
  <c r="AED28" i="7" s="1"/>
  <c r="AEF28" i="7" s="1"/>
  <c r="AEH28" i="7" s="1"/>
  <c r="AEJ28" i="7" s="1"/>
  <c r="AEL28" i="7" s="1"/>
  <c r="AEN28" i="7" s="1"/>
  <c r="AEP28" i="7" s="1"/>
  <c r="AER28" i="7" s="1"/>
  <c r="AET28" i="7" s="1"/>
  <c r="AEV28" i="7" s="1"/>
  <c r="AEX28" i="7" s="1"/>
  <c r="AEZ28" i="7" s="1"/>
  <c r="AFB28" i="7" s="1"/>
  <c r="AFD28" i="7" s="1"/>
  <c r="AFF28" i="7" s="1"/>
  <c r="AFH28" i="7" s="1"/>
  <c r="AFJ28" i="7" s="1"/>
  <c r="AFL28" i="7" s="1"/>
  <c r="AFN28" i="7" s="1"/>
  <c r="AFP28" i="7" s="1"/>
  <c r="AFR28" i="7" s="1"/>
  <c r="AFT28" i="7" s="1"/>
  <c r="AFV28" i="7" s="1"/>
  <c r="AFX28" i="7" s="1"/>
  <c r="AFZ28" i="7" s="1"/>
  <c r="AGB28" i="7" s="1"/>
  <c r="AGD28" i="7" s="1"/>
  <c r="AGF28" i="7" s="1"/>
  <c r="AGH28" i="7" s="1"/>
  <c r="AGJ28" i="7" s="1"/>
  <c r="AGL28" i="7" s="1"/>
  <c r="AGN28" i="7" s="1"/>
  <c r="AGP28" i="7" s="1"/>
  <c r="AGR28" i="7" s="1"/>
  <c r="AGT28" i="7" s="1"/>
  <c r="AGV28" i="7" s="1"/>
  <c r="AGX28" i="7" s="1"/>
  <c r="AGZ28" i="7" s="1"/>
  <c r="AHB28" i="7" s="1"/>
  <c r="AHD28" i="7" s="1"/>
  <c r="AHF28" i="7" s="1"/>
  <c r="AHH28" i="7" s="1"/>
  <c r="AHJ28" i="7" s="1"/>
  <c r="AHL28" i="7" s="1"/>
  <c r="AHN28" i="7" s="1"/>
  <c r="AHP28" i="7" s="1"/>
  <c r="AHR28" i="7" s="1"/>
  <c r="AHT28" i="7" s="1"/>
  <c r="AHV28" i="7" s="1"/>
  <c r="AHX28" i="7" s="1"/>
  <c r="AHZ28" i="7" s="1"/>
  <c r="AIB28" i="7" s="1"/>
  <c r="AID28" i="7" s="1"/>
  <c r="AIF28" i="7" s="1"/>
  <c r="AIH28" i="7" s="1"/>
  <c r="AIJ28" i="7" s="1"/>
  <c r="AIL28" i="7" s="1"/>
  <c r="AIN28" i="7" s="1"/>
  <c r="AIP28" i="7" s="1"/>
  <c r="AIR28" i="7" s="1"/>
  <c r="AIT28" i="7" s="1"/>
  <c r="AIV28" i="7" s="1"/>
  <c r="AIX28" i="7" s="1"/>
  <c r="AIZ28" i="7" s="1"/>
  <c r="AJB28" i="7" s="1"/>
  <c r="AJD28" i="7" s="1"/>
  <c r="AJF28" i="7" s="1"/>
  <c r="AJH28" i="7" s="1"/>
  <c r="AJJ28" i="7" s="1"/>
  <c r="AJL28" i="7" s="1"/>
  <c r="AJN28" i="7" s="1"/>
  <c r="AJP28" i="7" s="1"/>
  <c r="AJR28" i="7" s="1"/>
  <c r="AJT28" i="7" s="1"/>
  <c r="AJV28" i="7" s="1"/>
  <c r="AJX28" i="7" s="1"/>
  <c r="AJZ28" i="7" s="1"/>
  <c r="AKB28" i="7" s="1"/>
  <c r="AKD28" i="7" s="1"/>
  <c r="AKF28" i="7" s="1"/>
  <c r="AKH28" i="7" s="1"/>
  <c r="AKJ28" i="7" s="1"/>
  <c r="AKL28" i="7" s="1"/>
  <c r="AKN28" i="7" s="1"/>
  <c r="AKP28" i="7" s="1"/>
  <c r="AKR28" i="7" s="1"/>
  <c r="AKT28" i="7" s="1"/>
  <c r="AKV28" i="7" s="1"/>
  <c r="AKX28" i="7" s="1"/>
  <c r="AKZ28" i="7" s="1"/>
  <c r="ALB28" i="7" s="1"/>
  <c r="ALD28" i="7" s="1"/>
  <c r="ALF28" i="7" s="1"/>
  <c r="ALH28" i="7" s="1"/>
  <c r="ALJ28" i="7" s="1"/>
  <c r="ALL28" i="7" s="1"/>
  <c r="ALN28" i="7" s="1"/>
  <c r="ALP28" i="7" s="1"/>
  <c r="ALR28" i="7" s="1"/>
  <c r="ALT28" i="7" s="1"/>
  <c r="ALV28" i="7" s="1"/>
  <c r="ALX28" i="7" s="1"/>
  <c r="ALZ28" i="7" s="1"/>
  <c r="AMB28" i="7" s="1"/>
  <c r="AMD28" i="7" s="1"/>
  <c r="AMF28" i="7" s="1"/>
  <c r="AMH28" i="7" s="1"/>
  <c r="AMJ28" i="7" s="1"/>
  <c r="AML28" i="7" s="1"/>
  <c r="AMN28" i="7" s="1"/>
  <c r="AMP28" i="7" s="1"/>
  <c r="AMR28" i="7" s="1"/>
  <c r="AMT28" i="7" s="1"/>
  <c r="AMV28" i="7" s="1"/>
  <c r="AMX28" i="7" s="1"/>
  <c r="AMZ28" i="7" s="1"/>
  <c r="ANB28" i="7" s="1"/>
  <c r="AND28" i="7" s="1"/>
  <c r="ANF28" i="7" s="1"/>
  <c r="ANH28" i="7" s="1"/>
  <c r="ANJ28" i="7" s="1"/>
  <c r="ANL28" i="7" s="1"/>
  <c r="ANN28" i="7" s="1"/>
  <c r="ANP28" i="7" s="1"/>
  <c r="ANR28" i="7" s="1"/>
  <c r="ANT28" i="7" s="1"/>
  <c r="ANV28" i="7" s="1"/>
  <c r="ANX28" i="7" s="1"/>
  <c r="ANZ28" i="7" s="1"/>
  <c r="AOB28" i="7" s="1"/>
  <c r="AOD28" i="7" s="1"/>
  <c r="AOF28" i="7" s="1"/>
  <c r="AOH28" i="7" s="1"/>
  <c r="AOJ28" i="7" s="1"/>
  <c r="AOL28" i="7" s="1"/>
  <c r="AON28" i="7" s="1"/>
  <c r="AOP28" i="7" s="1"/>
  <c r="AOR28" i="7" s="1"/>
  <c r="AOT28" i="7" s="1"/>
  <c r="AOV28" i="7" s="1"/>
  <c r="AOX28" i="7" s="1"/>
  <c r="AOZ28" i="7" s="1"/>
  <c r="APB28" i="7" s="1"/>
  <c r="APD28" i="7" s="1"/>
  <c r="APF28" i="7" s="1"/>
  <c r="APH28" i="7" s="1"/>
  <c r="APJ28" i="7" s="1"/>
  <c r="APL28" i="7" s="1"/>
  <c r="APN28" i="7" s="1"/>
  <c r="APP28" i="7" s="1"/>
  <c r="APR28" i="7" s="1"/>
  <c r="APT28" i="7" s="1"/>
  <c r="APV28" i="7" s="1"/>
  <c r="APX28" i="7" s="1"/>
  <c r="APZ28" i="7" s="1"/>
  <c r="AQB28" i="7" s="1"/>
  <c r="AQD28" i="7" s="1"/>
  <c r="AQF28" i="7" s="1"/>
  <c r="AQH28" i="7" s="1"/>
  <c r="AQJ28" i="7" s="1"/>
  <c r="AQL28" i="7" s="1"/>
  <c r="AQN28" i="7" s="1"/>
  <c r="AQP28" i="7" s="1"/>
  <c r="AQR28" i="7" s="1"/>
  <c r="AQT28" i="7" s="1"/>
  <c r="AQV28" i="7" s="1"/>
  <c r="AQX28" i="7" s="1"/>
  <c r="AQZ28" i="7" s="1"/>
  <c r="ARB28" i="7" s="1"/>
  <c r="ARD28" i="7" s="1"/>
  <c r="ARF28" i="7" s="1"/>
  <c r="ARH28" i="7" s="1"/>
  <c r="ARJ28" i="7" s="1"/>
  <c r="ARL28" i="7" s="1"/>
  <c r="ARN28" i="7" s="1"/>
  <c r="ARP28" i="7" s="1"/>
  <c r="ARR28" i="7" s="1"/>
  <c r="ART28" i="7" s="1"/>
  <c r="ARV28" i="7" s="1"/>
  <c r="ARX28" i="7" s="1"/>
  <c r="ARZ28" i="7" s="1"/>
  <c r="ASB28" i="7" s="1"/>
  <c r="ASD28" i="7" s="1"/>
  <c r="ASF28" i="7" s="1"/>
  <c r="ASH28" i="7" s="1"/>
  <c r="ASJ28" i="7" s="1"/>
  <c r="ASL28" i="7" s="1"/>
  <c r="ASN28" i="7" s="1"/>
  <c r="ASP28" i="7" s="1"/>
  <c r="ASR28" i="7" s="1"/>
  <c r="AST28" i="7" s="1"/>
  <c r="ASV28" i="7" s="1"/>
  <c r="ASX28" i="7" s="1"/>
  <c r="ASZ28" i="7" s="1"/>
  <c r="ATB28" i="7" s="1"/>
  <c r="ATD28" i="7" s="1"/>
  <c r="ATF28" i="7" s="1"/>
  <c r="ATH28" i="7" s="1"/>
  <c r="ATJ28" i="7" s="1"/>
  <c r="ATL28" i="7" s="1"/>
  <c r="ATN28" i="7" s="1"/>
  <c r="ATP28" i="7" s="1"/>
  <c r="ATR28" i="7" s="1"/>
  <c r="ATT28" i="7" s="1"/>
  <c r="ATV28" i="7" s="1"/>
  <c r="ATX28" i="7" s="1"/>
  <c r="ATZ28" i="7" s="1"/>
  <c r="AUB28" i="7" s="1"/>
  <c r="AUD28" i="7" s="1"/>
  <c r="AUF28" i="7" s="1"/>
  <c r="AUH28" i="7" s="1"/>
  <c r="AUJ28" i="7" s="1"/>
  <c r="AUL28" i="7" s="1"/>
  <c r="AUN28" i="7" s="1"/>
  <c r="AUP28" i="7" s="1"/>
  <c r="AUR28" i="7" s="1"/>
  <c r="AUT28" i="7" s="1"/>
  <c r="AUV28" i="7" s="1"/>
  <c r="AUX28" i="7" s="1"/>
  <c r="AUZ28" i="7" s="1"/>
  <c r="AVB28" i="7" s="1"/>
  <c r="AVD28" i="7" s="1"/>
  <c r="AVF28" i="7" s="1"/>
  <c r="AVH28" i="7" s="1"/>
  <c r="AVJ28" i="7" s="1"/>
  <c r="AVL28" i="7" s="1"/>
  <c r="AVN28" i="7" s="1"/>
  <c r="AVP28" i="7" s="1"/>
  <c r="AVR28" i="7" s="1"/>
  <c r="AVT28" i="7" s="1"/>
  <c r="AVV28" i="7" s="1"/>
  <c r="AVX28" i="7" s="1"/>
  <c r="AVZ28" i="7" s="1"/>
  <c r="AWB28" i="7" s="1"/>
  <c r="AWD28" i="7" s="1"/>
  <c r="AWF28" i="7" s="1"/>
  <c r="AWH28" i="7" s="1"/>
  <c r="AWJ28" i="7" s="1"/>
  <c r="AWL28" i="7" s="1"/>
  <c r="AWN28" i="7" s="1"/>
  <c r="AWP28" i="7" s="1"/>
  <c r="AWR28" i="7" s="1"/>
  <c r="AWT28" i="7" s="1"/>
  <c r="AWV28" i="7" s="1"/>
  <c r="AWX28" i="7" s="1"/>
  <c r="AWZ28" i="7" s="1"/>
  <c r="AXB28" i="7" s="1"/>
  <c r="AXD28" i="7" s="1"/>
  <c r="AXF28" i="7" s="1"/>
  <c r="AXH28" i="7" s="1"/>
  <c r="AXJ28" i="7" s="1"/>
  <c r="AXL28" i="7" s="1"/>
  <c r="AXN28" i="7" s="1"/>
  <c r="AXP28" i="7" s="1"/>
  <c r="AXR28" i="7" s="1"/>
  <c r="AXT28" i="7" s="1"/>
  <c r="AXV28" i="7" s="1"/>
  <c r="AXX28" i="7" s="1"/>
  <c r="AXZ28" i="7" s="1"/>
  <c r="AYB28" i="7" s="1"/>
  <c r="AYD28" i="7" s="1"/>
  <c r="AYF28" i="7" s="1"/>
  <c r="AYH28" i="7" s="1"/>
  <c r="AYJ28" i="7" s="1"/>
  <c r="AYL28" i="7" s="1"/>
  <c r="AYN28" i="7" s="1"/>
  <c r="AYP28" i="7" s="1"/>
  <c r="AYR28" i="7" s="1"/>
  <c r="AYT28" i="7" s="1"/>
  <c r="AYV28" i="7" s="1"/>
  <c r="AYX28" i="7" s="1"/>
  <c r="AYZ28" i="7" s="1"/>
  <c r="AZB28" i="7" s="1"/>
  <c r="AZD28" i="7" s="1"/>
  <c r="AZF28" i="7" s="1"/>
  <c r="AZH28" i="7" s="1"/>
  <c r="AZJ28" i="7" s="1"/>
  <c r="AZL28" i="7" s="1"/>
  <c r="AZN28" i="7" s="1"/>
  <c r="AZP28" i="7" s="1"/>
  <c r="AZR28" i="7" s="1"/>
  <c r="AZT28" i="7" s="1"/>
  <c r="AZV28" i="7" s="1"/>
  <c r="AZX28" i="7" s="1"/>
  <c r="AZZ28" i="7" s="1"/>
  <c r="BAB28" i="7" s="1"/>
  <c r="BAD28" i="7" s="1"/>
  <c r="BAF28" i="7" s="1"/>
  <c r="BAH28" i="7" s="1"/>
  <c r="BAJ28" i="7" s="1"/>
  <c r="BAL28" i="7" s="1"/>
  <c r="BAN28" i="7" s="1"/>
  <c r="BAP28" i="7" s="1"/>
  <c r="BAR28" i="7" s="1"/>
  <c r="BAT28" i="7" s="1"/>
  <c r="BAV28" i="7" s="1"/>
  <c r="BAX28" i="7" s="1"/>
  <c r="BAZ28" i="7" s="1"/>
  <c r="BBB28" i="7" s="1"/>
  <c r="BBD28" i="7" s="1"/>
  <c r="BBF28" i="7" s="1"/>
  <c r="BBH28" i="7" s="1"/>
  <c r="BBJ28" i="7" s="1"/>
  <c r="BBL28" i="7" s="1"/>
  <c r="BBN28" i="7" s="1"/>
  <c r="BBP28" i="7" s="1"/>
  <c r="BBR28" i="7" s="1"/>
  <c r="BBT28" i="7" s="1"/>
  <c r="BBV28" i="7" s="1"/>
  <c r="BBX28" i="7" s="1"/>
  <c r="BBZ28" i="7" s="1"/>
  <c r="BCB28" i="7" s="1"/>
  <c r="BCD28" i="7" s="1"/>
  <c r="BCF28" i="7" s="1"/>
  <c r="BCH28" i="7" s="1"/>
  <c r="BCJ28" i="7" s="1"/>
  <c r="BCL28" i="7" s="1"/>
  <c r="BCN28" i="7" s="1"/>
  <c r="BCP28" i="7" s="1"/>
  <c r="BCR28" i="7" s="1"/>
  <c r="BCT28" i="7" s="1"/>
  <c r="BCV28" i="7" s="1"/>
  <c r="BCX28" i="7" s="1"/>
  <c r="BCZ28" i="7" s="1"/>
  <c r="BDB28" i="7" s="1"/>
  <c r="BDD28" i="7" s="1"/>
  <c r="BDF28" i="7" s="1"/>
  <c r="BDH28" i="7" s="1"/>
  <c r="BDJ28" i="7" s="1"/>
  <c r="BDL28" i="7" s="1"/>
  <c r="BDN28" i="7" s="1"/>
  <c r="BDP28" i="7" s="1"/>
  <c r="BDR28" i="7" s="1"/>
  <c r="BDT28" i="7" s="1"/>
  <c r="BDV28" i="7" s="1"/>
  <c r="BDX28" i="7" s="1"/>
  <c r="BDZ28" i="7" s="1"/>
  <c r="BEB28" i="7" s="1"/>
  <c r="BED28" i="7" s="1"/>
  <c r="BEF28" i="7" s="1"/>
  <c r="BEH28" i="7" s="1"/>
  <c r="BEJ28" i="7" s="1"/>
  <c r="BEL28" i="7" s="1"/>
  <c r="BEN28" i="7" s="1"/>
  <c r="BEP28" i="7" s="1"/>
  <c r="BER28" i="7" s="1"/>
  <c r="BET28" i="7" s="1"/>
  <c r="BEV28" i="7" s="1"/>
  <c r="BEX28" i="7" s="1"/>
  <c r="BEZ28" i="7" s="1"/>
  <c r="BFB28" i="7" s="1"/>
  <c r="BFD28" i="7" s="1"/>
  <c r="BFF28" i="7" s="1"/>
  <c r="BFH28" i="7" s="1"/>
  <c r="BFJ28" i="7" s="1"/>
  <c r="BFL28" i="7" s="1"/>
  <c r="BFN28" i="7" s="1"/>
  <c r="BFP28" i="7" s="1"/>
  <c r="BFR28" i="7" s="1"/>
  <c r="BFT28" i="7" s="1"/>
  <c r="BFV28" i="7" s="1"/>
  <c r="BFX28" i="7" s="1"/>
  <c r="BFZ28" i="7" s="1"/>
  <c r="BGB28" i="7" s="1"/>
  <c r="BGD28" i="7" s="1"/>
  <c r="BGF28" i="7" s="1"/>
  <c r="BGH28" i="7" s="1"/>
  <c r="BGJ28" i="7" s="1"/>
  <c r="BGL28" i="7" s="1"/>
  <c r="BGN28" i="7" s="1"/>
  <c r="BGP28" i="7" s="1"/>
  <c r="BGR28" i="7" s="1"/>
  <c r="BGT28" i="7" s="1"/>
  <c r="BGV28" i="7" s="1"/>
  <c r="BGX28" i="7" s="1"/>
  <c r="BGZ28" i="7" s="1"/>
  <c r="BHB28" i="7" s="1"/>
  <c r="BHD28" i="7" s="1"/>
  <c r="BHF28" i="7" s="1"/>
  <c r="BHH28" i="7" s="1"/>
  <c r="BHJ28" i="7" s="1"/>
  <c r="BHL28" i="7" s="1"/>
  <c r="BHN28" i="7" s="1"/>
  <c r="BHP28" i="7" s="1"/>
  <c r="BHR28" i="7" s="1"/>
  <c r="BHT28" i="7" s="1"/>
  <c r="BHV28" i="7" s="1"/>
  <c r="BHX28" i="7" s="1"/>
  <c r="BHZ28" i="7" s="1"/>
  <c r="BIB28" i="7" s="1"/>
  <c r="BID28" i="7" s="1"/>
  <c r="BIF28" i="7" s="1"/>
  <c r="BIH28" i="7" s="1"/>
  <c r="BIJ28" i="7" s="1"/>
  <c r="BIL28" i="7" s="1"/>
  <c r="BIN28" i="7" s="1"/>
  <c r="BIP28" i="7" s="1"/>
  <c r="BIR28" i="7" s="1"/>
  <c r="BIT28" i="7" s="1"/>
  <c r="BIV28" i="7" s="1"/>
  <c r="BIX28" i="7" s="1"/>
  <c r="BIZ28" i="7" s="1"/>
  <c r="BJB28" i="7" s="1"/>
  <c r="BJD28" i="7" s="1"/>
  <c r="BJF28" i="7" s="1"/>
  <c r="BJH28" i="7" s="1"/>
  <c r="BJJ28" i="7" s="1"/>
  <c r="BJL28" i="7" s="1"/>
  <c r="BJN28" i="7" s="1"/>
  <c r="BJP28" i="7" s="1"/>
  <c r="BJR28" i="7" s="1"/>
  <c r="BJT28" i="7" s="1"/>
  <c r="BJV28" i="7" s="1"/>
  <c r="BJX28" i="7" s="1"/>
  <c r="BJZ28" i="7" s="1"/>
  <c r="BKB28" i="7" s="1"/>
  <c r="BKD28" i="7" s="1"/>
  <c r="BKF28" i="7" s="1"/>
  <c r="BKH28" i="7" s="1"/>
  <c r="BKJ28" i="7" s="1"/>
  <c r="BKL28" i="7" s="1"/>
  <c r="BKN28" i="7" s="1"/>
  <c r="BKP28" i="7" s="1"/>
  <c r="BKR28" i="7" s="1"/>
  <c r="BKT28" i="7" s="1"/>
  <c r="BKV28" i="7" s="1"/>
  <c r="BKX28" i="7" s="1"/>
  <c r="BKZ28" i="7" s="1"/>
  <c r="BLB28" i="7" s="1"/>
  <c r="BLD28" i="7" s="1"/>
  <c r="BLF28" i="7" s="1"/>
  <c r="BLH28" i="7" s="1"/>
  <c r="BLJ28" i="7" s="1"/>
  <c r="BLL28" i="7" s="1"/>
  <c r="BLN28" i="7" s="1"/>
  <c r="BLP28" i="7" s="1"/>
  <c r="BLR28" i="7" s="1"/>
  <c r="BLT28" i="7" s="1"/>
  <c r="BLV28" i="7" s="1"/>
  <c r="BLX28" i="7" s="1"/>
  <c r="BLZ28" i="7" s="1"/>
  <c r="BMB28" i="7" s="1"/>
  <c r="BMD28" i="7" s="1"/>
  <c r="BMF28" i="7" s="1"/>
  <c r="BMH28" i="7" s="1"/>
  <c r="BMJ28" i="7" s="1"/>
  <c r="BML28" i="7" s="1"/>
  <c r="BMN28" i="7" s="1"/>
  <c r="BMP28" i="7" s="1"/>
  <c r="BMR28" i="7" s="1"/>
  <c r="BMT28" i="7" s="1"/>
  <c r="BMV28" i="7" s="1"/>
  <c r="BMX28" i="7" s="1"/>
  <c r="BMZ28" i="7" s="1"/>
  <c r="BNB28" i="7" s="1"/>
  <c r="BND28" i="7" s="1"/>
  <c r="BNF28" i="7" s="1"/>
  <c r="BNH28" i="7" s="1"/>
  <c r="BNJ28" i="7" s="1"/>
  <c r="BNL28" i="7" s="1"/>
  <c r="BNN28" i="7" s="1"/>
  <c r="BNP28" i="7" s="1"/>
  <c r="BNR28" i="7" s="1"/>
  <c r="BNT28" i="7" s="1"/>
  <c r="BNV28" i="7" s="1"/>
  <c r="BNX28" i="7" s="1"/>
  <c r="BNZ28" i="7" s="1"/>
  <c r="BOB28" i="7" s="1"/>
  <c r="BOD28" i="7" s="1"/>
  <c r="BOF28" i="7" s="1"/>
  <c r="BOH28" i="7" s="1"/>
  <c r="BOJ28" i="7" s="1"/>
  <c r="BOL28" i="7" s="1"/>
  <c r="BON28" i="7" s="1"/>
  <c r="BOP28" i="7" s="1"/>
  <c r="BOR28" i="7" s="1"/>
  <c r="BOT28" i="7" s="1"/>
  <c r="BOV28" i="7" s="1"/>
  <c r="BOX28" i="7" s="1"/>
  <c r="BOZ28" i="7" s="1"/>
  <c r="BPB28" i="7" s="1"/>
  <c r="BPD28" i="7" s="1"/>
  <c r="BPF28" i="7" s="1"/>
  <c r="BPH28" i="7" s="1"/>
  <c r="BPJ28" i="7" s="1"/>
  <c r="BPL28" i="7" s="1"/>
  <c r="BPN28" i="7" s="1"/>
  <c r="BPP28" i="7" s="1"/>
  <c r="BPR28" i="7" s="1"/>
  <c r="BPT28" i="7" s="1"/>
  <c r="BPV28" i="7" s="1"/>
  <c r="BPX28" i="7" s="1"/>
  <c r="BPZ28" i="7" s="1"/>
  <c r="BQB28" i="7" s="1"/>
  <c r="BQD28" i="7" s="1"/>
  <c r="BQF28" i="7" s="1"/>
  <c r="BQH28" i="7" s="1"/>
  <c r="BQJ28" i="7" s="1"/>
  <c r="BQL28" i="7" s="1"/>
  <c r="BQN28" i="7" s="1"/>
  <c r="BQP28" i="7" s="1"/>
  <c r="BQR28" i="7" s="1"/>
  <c r="BQT28" i="7" s="1"/>
  <c r="BQV28" i="7" s="1"/>
  <c r="BQX28" i="7" s="1"/>
  <c r="BQZ28" i="7" s="1"/>
  <c r="BRB28" i="7" s="1"/>
  <c r="BRD28" i="7" s="1"/>
  <c r="BRF28" i="7" s="1"/>
  <c r="BRH28" i="7" s="1"/>
  <c r="BRJ28" i="7" s="1"/>
  <c r="BRL28" i="7" s="1"/>
  <c r="BRN28" i="7" s="1"/>
  <c r="BRP28" i="7" s="1"/>
  <c r="BRR28" i="7" s="1"/>
  <c r="BRT28" i="7" s="1"/>
  <c r="BRV28" i="7" s="1"/>
  <c r="BRX28" i="7" s="1"/>
  <c r="BRZ28" i="7" s="1"/>
  <c r="BSB28" i="7" s="1"/>
  <c r="BSD28" i="7" s="1"/>
  <c r="BSF28" i="7" s="1"/>
  <c r="BSH28" i="7" s="1"/>
  <c r="BSJ28" i="7" s="1"/>
  <c r="BSL28" i="7" s="1"/>
  <c r="BSN28" i="7" s="1"/>
  <c r="BSP28" i="7" s="1"/>
  <c r="BSR28" i="7" s="1"/>
  <c r="BST28" i="7" s="1"/>
  <c r="BSV28" i="7" s="1"/>
  <c r="BSX28" i="7" s="1"/>
  <c r="BSZ28" i="7" s="1"/>
  <c r="BTB28" i="7" s="1"/>
  <c r="BTD28" i="7" s="1"/>
  <c r="BTF28" i="7" s="1"/>
  <c r="BTH28" i="7" s="1"/>
  <c r="BTJ28" i="7" s="1"/>
  <c r="BTL28" i="7" s="1"/>
  <c r="BTN28" i="7" s="1"/>
  <c r="BTP28" i="7" s="1"/>
  <c r="BTR28" i="7" s="1"/>
  <c r="BTT28" i="7" s="1"/>
  <c r="BTV28" i="7" s="1"/>
  <c r="BTX28" i="7" s="1"/>
  <c r="BTZ28" i="7" s="1"/>
  <c r="BUB28" i="7" s="1"/>
  <c r="BUD28" i="7" s="1"/>
  <c r="BUF28" i="7" s="1"/>
  <c r="BUH28" i="7" s="1"/>
  <c r="BUJ28" i="7" s="1"/>
  <c r="BUL28" i="7" s="1"/>
  <c r="BUN28" i="7" s="1"/>
  <c r="BUP28" i="7" s="1"/>
  <c r="BUR28" i="7" s="1"/>
  <c r="BUT28" i="7" s="1"/>
  <c r="BUV28" i="7" s="1"/>
  <c r="BUX28" i="7" s="1"/>
  <c r="BUZ28" i="7" s="1"/>
  <c r="BVB28" i="7" s="1"/>
  <c r="BVD28" i="7" s="1"/>
  <c r="BVF28" i="7" s="1"/>
  <c r="BVH28" i="7" s="1"/>
  <c r="BVJ28" i="7" s="1"/>
  <c r="BVL28" i="7" s="1"/>
  <c r="BVN28" i="7" s="1"/>
  <c r="BVP28" i="7" s="1"/>
  <c r="BVR28" i="7" s="1"/>
  <c r="BVT28" i="7" s="1"/>
  <c r="BVV28" i="7" s="1"/>
  <c r="BVX28" i="7" s="1"/>
  <c r="BVZ28" i="7" s="1"/>
  <c r="BWB28" i="7" s="1"/>
  <c r="BWD28" i="7" s="1"/>
  <c r="BWF28" i="7" s="1"/>
  <c r="BWH28" i="7" s="1"/>
  <c r="BWJ28" i="7" s="1"/>
  <c r="BWL28" i="7" s="1"/>
  <c r="BWN28" i="7" s="1"/>
  <c r="BWP28" i="7" s="1"/>
  <c r="BWR28" i="7" s="1"/>
  <c r="BWT28" i="7" s="1"/>
  <c r="BWV28" i="7" s="1"/>
  <c r="BWX28" i="7" s="1"/>
  <c r="BWZ28" i="7" s="1"/>
  <c r="BXB28" i="7" s="1"/>
  <c r="BXD28" i="7" s="1"/>
  <c r="BXF28" i="7" s="1"/>
  <c r="BXH28" i="7" s="1"/>
  <c r="BXJ28" i="7" s="1"/>
  <c r="BXL28" i="7" s="1"/>
  <c r="BXN28" i="7" s="1"/>
  <c r="BXP28" i="7" s="1"/>
  <c r="BXR28" i="7" s="1"/>
  <c r="BXT28" i="7" s="1"/>
  <c r="BXV28" i="7" s="1"/>
  <c r="BXX28" i="7" s="1"/>
  <c r="BXZ28" i="7" s="1"/>
  <c r="BYB28" i="7" s="1"/>
  <c r="BYD28" i="7" s="1"/>
  <c r="BYF28" i="7" s="1"/>
  <c r="BYH28" i="7" s="1"/>
  <c r="BYJ28" i="7" s="1"/>
  <c r="BYL28" i="7" s="1"/>
  <c r="BYN28" i="7" s="1"/>
  <c r="BYP28" i="7" s="1"/>
  <c r="BYR28" i="7" s="1"/>
  <c r="BYT28" i="7" s="1"/>
  <c r="BYV28" i="7" s="1"/>
  <c r="BYX28" i="7" s="1"/>
  <c r="BYZ28" i="7" s="1"/>
  <c r="BZB28" i="7" s="1"/>
  <c r="BZD28" i="7" s="1"/>
  <c r="BZF28" i="7" s="1"/>
  <c r="BZH28" i="7" s="1"/>
  <c r="BZJ28" i="7" s="1"/>
  <c r="BZL28" i="7" s="1"/>
  <c r="BZN28" i="7" s="1"/>
  <c r="BZP28" i="7" s="1"/>
  <c r="BZR28" i="7" s="1"/>
  <c r="BZT28" i="7" s="1"/>
  <c r="BZV28" i="7" s="1"/>
  <c r="BZX28" i="7" s="1"/>
  <c r="BZZ28" i="7" s="1"/>
  <c r="CAB28" i="7" s="1"/>
  <c r="CAD28" i="7" s="1"/>
  <c r="CAF28" i="7" s="1"/>
  <c r="CAH28" i="7" s="1"/>
  <c r="CAJ28" i="7" s="1"/>
  <c r="CAL28" i="7" s="1"/>
  <c r="CAN28" i="7" s="1"/>
  <c r="CAP28" i="7" s="1"/>
  <c r="CAR28" i="7" s="1"/>
  <c r="CAT28" i="7" s="1"/>
  <c r="CAV28" i="7" s="1"/>
  <c r="CAX28" i="7" s="1"/>
  <c r="CAZ28" i="7" s="1"/>
  <c r="CBB28" i="7" s="1"/>
  <c r="CBD28" i="7" s="1"/>
  <c r="CBF28" i="7" s="1"/>
  <c r="CBH28" i="7" s="1"/>
  <c r="CBJ28" i="7" s="1"/>
  <c r="CBL28" i="7" s="1"/>
  <c r="CBN28" i="7" s="1"/>
  <c r="CBP28" i="7" s="1"/>
  <c r="CBR28" i="7" s="1"/>
  <c r="CBT28" i="7" s="1"/>
  <c r="CBV28" i="7" s="1"/>
  <c r="CBX28" i="7" s="1"/>
  <c r="CBZ28" i="7" s="1"/>
  <c r="CCB28" i="7" s="1"/>
  <c r="CCD28" i="7" s="1"/>
  <c r="CCF28" i="7" s="1"/>
  <c r="CCH28" i="7" s="1"/>
  <c r="CCJ28" i="7" s="1"/>
  <c r="CCL28" i="7" s="1"/>
  <c r="CCN28" i="7" s="1"/>
  <c r="CCP28" i="7" s="1"/>
  <c r="CCR28" i="7" s="1"/>
  <c r="CCT28" i="7" s="1"/>
  <c r="CCV28" i="7" s="1"/>
  <c r="CCX28" i="7" s="1"/>
  <c r="CCZ28" i="7" s="1"/>
  <c r="CDB28" i="7" s="1"/>
  <c r="CDD28" i="7" s="1"/>
  <c r="CDF28" i="7" s="1"/>
  <c r="CDH28" i="7" s="1"/>
  <c r="CDJ28" i="7" s="1"/>
  <c r="CDL28" i="7" s="1"/>
  <c r="CDN28" i="7" s="1"/>
  <c r="CDP28" i="7" s="1"/>
  <c r="CDR28" i="7" s="1"/>
  <c r="CDT28" i="7" s="1"/>
  <c r="CDV28" i="7" s="1"/>
  <c r="CDX28" i="7" s="1"/>
  <c r="CDZ28" i="7" s="1"/>
  <c r="CEB28" i="7" s="1"/>
  <c r="CED28" i="7" s="1"/>
  <c r="CEF28" i="7" s="1"/>
  <c r="CEH28" i="7" s="1"/>
  <c r="CEJ28" i="7" s="1"/>
  <c r="CEL28" i="7" s="1"/>
  <c r="CEN28" i="7" s="1"/>
  <c r="CEP28" i="7" s="1"/>
  <c r="CER28" i="7" s="1"/>
  <c r="CET28" i="7" s="1"/>
  <c r="CEV28" i="7" s="1"/>
  <c r="CEX28" i="7" s="1"/>
  <c r="CEZ28" i="7" s="1"/>
  <c r="CFB28" i="7" s="1"/>
  <c r="CFD28" i="7" s="1"/>
  <c r="CFF28" i="7" s="1"/>
  <c r="CFH28" i="7" s="1"/>
  <c r="CFJ28" i="7" s="1"/>
  <c r="CFL28" i="7" s="1"/>
  <c r="CFN28" i="7" s="1"/>
  <c r="CFP28" i="7" s="1"/>
  <c r="CFR28" i="7" s="1"/>
  <c r="CFT28" i="7" s="1"/>
  <c r="CFV28" i="7" s="1"/>
  <c r="CFX28" i="7" s="1"/>
  <c r="CFZ28" i="7" s="1"/>
  <c r="CGB28" i="7" s="1"/>
  <c r="CGD28" i="7" s="1"/>
  <c r="CGF28" i="7" s="1"/>
  <c r="CGH28" i="7" s="1"/>
  <c r="CGJ28" i="7" s="1"/>
  <c r="CGL28" i="7" s="1"/>
  <c r="CGN28" i="7" s="1"/>
  <c r="CGP28" i="7" s="1"/>
  <c r="CGR28" i="7" s="1"/>
  <c r="CGT28" i="7" s="1"/>
  <c r="CGV28" i="7" s="1"/>
  <c r="CGX28" i="7" s="1"/>
  <c r="CGZ28" i="7" s="1"/>
  <c r="CHB28" i="7" s="1"/>
  <c r="CHD28" i="7" s="1"/>
  <c r="CHF28" i="7" s="1"/>
  <c r="CHH28" i="7" s="1"/>
  <c r="CHJ28" i="7" s="1"/>
  <c r="CHL28" i="7" s="1"/>
  <c r="CHN28" i="7" s="1"/>
  <c r="CHP28" i="7" s="1"/>
  <c r="CHR28" i="7" s="1"/>
  <c r="CHT28" i="7" s="1"/>
  <c r="CHV28" i="7" s="1"/>
  <c r="CHX28" i="7" s="1"/>
  <c r="CHZ28" i="7" s="1"/>
  <c r="CIB28" i="7" s="1"/>
  <c r="CID28" i="7" s="1"/>
  <c r="CIF28" i="7" s="1"/>
  <c r="CIH28" i="7" s="1"/>
  <c r="CIJ28" i="7" s="1"/>
  <c r="CIL28" i="7" s="1"/>
  <c r="CIN28" i="7" s="1"/>
  <c r="CIP28" i="7" s="1"/>
  <c r="CIR28" i="7" s="1"/>
  <c r="CIT28" i="7" s="1"/>
  <c r="CIV28" i="7" s="1"/>
  <c r="CIX28" i="7" s="1"/>
  <c r="CIZ28" i="7" s="1"/>
  <c r="CJB28" i="7" s="1"/>
  <c r="CJD28" i="7" s="1"/>
  <c r="CJF28" i="7" s="1"/>
  <c r="CJH28" i="7" s="1"/>
  <c r="CJJ28" i="7" s="1"/>
  <c r="CJL28" i="7" s="1"/>
  <c r="CJN28" i="7" s="1"/>
  <c r="CJP28" i="7" s="1"/>
  <c r="CJR28" i="7" s="1"/>
  <c r="CJT28" i="7" s="1"/>
  <c r="CJV28" i="7" s="1"/>
  <c r="CJX28" i="7" s="1"/>
  <c r="CJZ28" i="7" s="1"/>
  <c r="CKB28" i="7" s="1"/>
  <c r="CKD28" i="7" s="1"/>
  <c r="CKF28" i="7" s="1"/>
  <c r="CKH28" i="7" s="1"/>
  <c r="CKJ28" i="7" s="1"/>
  <c r="CKL28" i="7" s="1"/>
  <c r="CKN28" i="7" s="1"/>
  <c r="CKP28" i="7" s="1"/>
  <c r="CKR28" i="7" s="1"/>
  <c r="CKT28" i="7" s="1"/>
  <c r="CKV28" i="7" s="1"/>
  <c r="CKX28" i="7" s="1"/>
  <c r="CKZ28" i="7" s="1"/>
  <c r="CLB28" i="7" s="1"/>
  <c r="CLD28" i="7" s="1"/>
  <c r="CLF28" i="7" s="1"/>
  <c r="CLH28" i="7" s="1"/>
  <c r="CLJ28" i="7" s="1"/>
  <c r="CLL28" i="7" s="1"/>
  <c r="CLN28" i="7" s="1"/>
  <c r="CLP28" i="7" s="1"/>
  <c r="CLR28" i="7" s="1"/>
  <c r="CLT28" i="7" s="1"/>
  <c r="CLV28" i="7" s="1"/>
  <c r="CLX28" i="7" s="1"/>
  <c r="CLZ28" i="7" s="1"/>
  <c r="CMB28" i="7" s="1"/>
  <c r="CMD28" i="7" s="1"/>
  <c r="CMF28" i="7" s="1"/>
  <c r="CMH28" i="7" s="1"/>
  <c r="CMJ28" i="7" s="1"/>
  <c r="CML28" i="7" s="1"/>
  <c r="CMN28" i="7" s="1"/>
  <c r="CMP28" i="7" s="1"/>
  <c r="CMR28" i="7" s="1"/>
  <c r="CMT28" i="7" s="1"/>
  <c r="CMV28" i="7" s="1"/>
  <c r="CMX28" i="7" s="1"/>
  <c r="CMZ28" i="7" s="1"/>
  <c r="CNB28" i="7" s="1"/>
  <c r="CND28" i="7" s="1"/>
  <c r="CNF28" i="7" s="1"/>
  <c r="CNH28" i="7" s="1"/>
  <c r="CNJ28" i="7" s="1"/>
  <c r="CNL28" i="7" s="1"/>
  <c r="CNN28" i="7" s="1"/>
  <c r="CNP28" i="7" s="1"/>
  <c r="CNR28" i="7" s="1"/>
  <c r="CNT28" i="7" s="1"/>
  <c r="CNV28" i="7" s="1"/>
  <c r="CNX28" i="7" s="1"/>
  <c r="CNZ28" i="7" s="1"/>
  <c r="COB28" i="7" s="1"/>
  <c r="COD28" i="7" s="1"/>
  <c r="COF28" i="7" s="1"/>
  <c r="COH28" i="7" s="1"/>
  <c r="COJ28" i="7" s="1"/>
  <c r="COL28" i="7" s="1"/>
  <c r="CON28" i="7" s="1"/>
  <c r="COP28" i="7" s="1"/>
  <c r="COR28" i="7" s="1"/>
  <c r="COT28" i="7" s="1"/>
  <c r="COV28" i="7" s="1"/>
  <c r="COX28" i="7" s="1"/>
  <c r="COZ28" i="7" s="1"/>
  <c r="CPB28" i="7" s="1"/>
  <c r="CPD28" i="7" s="1"/>
  <c r="CPF28" i="7" s="1"/>
  <c r="CPH28" i="7" s="1"/>
  <c r="CPJ28" i="7" s="1"/>
  <c r="CPL28" i="7" s="1"/>
  <c r="CPN28" i="7" s="1"/>
  <c r="CPP28" i="7" s="1"/>
  <c r="CPR28" i="7" s="1"/>
  <c r="CPT28" i="7" s="1"/>
  <c r="CPV28" i="7" s="1"/>
  <c r="CPX28" i="7" s="1"/>
  <c r="CPZ28" i="7" s="1"/>
  <c r="CQB28" i="7" s="1"/>
  <c r="CQD28" i="7" s="1"/>
  <c r="CQF28" i="7" s="1"/>
  <c r="CQH28" i="7" s="1"/>
  <c r="CQJ28" i="7" s="1"/>
  <c r="CQL28" i="7" s="1"/>
  <c r="CQN28" i="7" s="1"/>
  <c r="CQP28" i="7" s="1"/>
  <c r="CQR28" i="7" s="1"/>
  <c r="CQT28" i="7" s="1"/>
  <c r="CQV28" i="7" s="1"/>
  <c r="CQX28" i="7" s="1"/>
  <c r="CQZ28" i="7" s="1"/>
  <c r="CRB28" i="7" s="1"/>
  <c r="CRD28" i="7" s="1"/>
  <c r="CRF28" i="7" s="1"/>
  <c r="CRH28" i="7" s="1"/>
  <c r="CRJ28" i="7" s="1"/>
  <c r="CRL28" i="7" s="1"/>
  <c r="CRN28" i="7" s="1"/>
  <c r="CRP28" i="7" s="1"/>
  <c r="CRR28" i="7" s="1"/>
  <c r="CRT28" i="7" s="1"/>
  <c r="CRV28" i="7" s="1"/>
  <c r="CRX28" i="7" s="1"/>
  <c r="CRZ28" i="7" s="1"/>
  <c r="CSB28" i="7" s="1"/>
  <c r="CSD28" i="7" s="1"/>
  <c r="CSF28" i="7" s="1"/>
  <c r="CSH28" i="7" s="1"/>
  <c r="CSJ28" i="7" s="1"/>
  <c r="CSL28" i="7" s="1"/>
  <c r="CSN28" i="7" s="1"/>
  <c r="CSP28" i="7" s="1"/>
  <c r="CSR28" i="7" s="1"/>
  <c r="CST28" i="7" s="1"/>
  <c r="CSV28" i="7" s="1"/>
  <c r="CSX28" i="7" s="1"/>
  <c r="CSZ28" i="7" s="1"/>
  <c r="CTB28" i="7" s="1"/>
  <c r="CTD28" i="7" s="1"/>
  <c r="CTF28" i="7" s="1"/>
  <c r="CTH28" i="7" s="1"/>
  <c r="CTJ28" i="7" s="1"/>
  <c r="CTL28" i="7" s="1"/>
  <c r="CTN28" i="7" s="1"/>
  <c r="CTP28" i="7" s="1"/>
  <c r="CTR28" i="7" s="1"/>
  <c r="CTT28" i="7" s="1"/>
  <c r="CTV28" i="7" s="1"/>
  <c r="CTX28" i="7" s="1"/>
  <c r="CTZ28" i="7" s="1"/>
  <c r="CUB28" i="7" s="1"/>
  <c r="CUD28" i="7" s="1"/>
  <c r="CUF28" i="7" s="1"/>
  <c r="CUH28" i="7" s="1"/>
  <c r="CUJ28" i="7" s="1"/>
  <c r="CUL28" i="7" s="1"/>
  <c r="CUN28" i="7" s="1"/>
  <c r="CUP28" i="7" s="1"/>
  <c r="CUR28" i="7" s="1"/>
  <c r="CUT28" i="7" s="1"/>
  <c r="CUV28" i="7" s="1"/>
  <c r="CUX28" i="7" s="1"/>
  <c r="CUZ28" i="7" s="1"/>
  <c r="CVB28" i="7" s="1"/>
  <c r="CVD28" i="7" s="1"/>
  <c r="CVF28" i="7" s="1"/>
  <c r="CVH28" i="7" s="1"/>
  <c r="CVJ28" i="7" s="1"/>
  <c r="CVL28" i="7" s="1"/>
  <c r="CVN28" i="7" s="1"/>
  <c r="CVP28" i="7" s="1"/>
  <c r="CVR28" i="7" s="1"/>
  <c r="CVT28" i="7" s="1"/>
  <c r="CVV28" i="7" s="1"/>
  <c r="CVX28" i="7" s="1"/>
  <c r="CVZ28" i="7" s="1"/>
  <c r="CWB28" i="7" s="1"/>
  <c r="CWD28" i="7" s="1"/>
  <c r="CWF28" i="7" s="1"/>
  <c r="CWH28" i="7" s="1"/>
  <c r="CWJ28" i="7" s="1"/>
  <c r="CWL28" i="7" s="1"/>
  <c r="CWN28" i="7" s="1"/>
  <c r="CWP28" i="7" s="1"/>
  <c r="CWR28" i="7" s="1"/>
  <c r="CWT28" i="7" s="1"/>
  <c r="CWV28" i="7" s="1"/>
  <c r="CWX28" i="7" s="1"/>
  <c r="CWZ28" i="7" s="1"/>
  <c r="CXB28" i="7" s="1"/>
  <c r="CXD28" i="7" s="1"/>
  <c r="CXF28" i="7" s="1"/>
  <c r="CXH28" i="7" s="1"/>
  <c r="CXJ28" i="7" s="1"/>
  <c r="CXL28" i="7" s="1"/>
  <c r="CXN28" i="7" s="1"/>
  <c r="CXP28" i="7" s="1"/>
  <c r="CXR28" i="7" s="1"/>
  <c r="CXT28" i="7" s="1"/>
  <c r="CXV28" i="7" s="1"/>
  <c r="CXX28" i="7" s="1"/>
  <c r="CXZ28" i="7" s="1"/>
  <c r="CYB28" i="7" s="1"/>
  <c r="CYD28" i="7" s="1"/>
  <c r="CYF28" i="7" s="1"/>
  <c r="CYH28" i="7" s="1"/>
  <c r="CYJ28" i="7" s="1"/>
  <c r="CYL28" i="7" s="1"/>
  <c r="CYN28" i="7" s="1"/>
  <c r="CYP28" i="7" s="1"/>
  <c r="CYR28" i="7" s="1"/>
  <c r="CYT28" i="7" s="1"/>
  <c r="CYV28" i="7" s="1"/>
  <c r="CYX28" i="7" s="1"/>
  <c r="CYZ28" i="7" s="1"/>
  <c r="CZB28" i="7" s="1"/>
  <c r="CZD28" i="7" s="1"/>
  <c r="CZF28" i="7" s="1"/>
  <c r="CZH28" i="7" s="1"/>
  <c r="CZJ28" i="7" s="1"/>
  <c r="CZL28" i="7" s="1"/>
  <c r="CZN28" i="7" s="1"/>
  <c r="CZP28" i="7" s="1"/>
  <c r="CZR28" i="7" s="1"/>
  <c r="CZT28" i="7" s="1"/>
  <c r="CZV28" i="7" s="1"/>
  <c r="CZX28" i="7" s="1"/>
  <c r="CZZ28" i="7" s="1"/>
  <c r="DAB28" i="7" s="1"/>
  <c r="DAD28" i="7" s="1"/>
  <c r="DAF28" i="7" s="1"/>
  <c r="DAH28" i="7" s="1"/>
  <c r="DAJ28" i="7" s="1"/>
  <c r="DAL28" i="7" s="1"/>
  <c r="DAN28" i="7" s="1"/>
  <c r="DAP28" i="7" s="1"/>
  <c r="DAR28" i="7" s="1"/>
  <c r="DAT28" i="7" s="1"/>
  <c r="DAV28" i="7" s="1"/>
  <c r="DAX28" i="7" s="1"/>
  <c r="DAZ28" i="7" s="1"/>
  <c r="DBB28" i="7" s="1"/>
  <c r="DBD28" i="7" s="1"/>
  <c r="DBF28" i="7" s="1"/>
  <c r="DBH28" i="7" s="1"/>
  <c r="DBJ28" i="7" s="1"/>
  <c r="DBL28" i="7" s="1"/>
  <c r="DBN28" i="7" s="1"/>
  <c r="DBP28" i="7" s="1"/>
  <c r="DBR28" i="7" s="1"/>
  <c r="DBT28" i="7" s="1"/>
  <c r="DBV28" i="7" s="1"/>
  <c r="DBX28" i="7" s="1"/>
  <c r="DBZ28" i="7" s="1"/>
  <c r="DCB28" i="7" s="1"/>
  <c r="DCD28" i="7" s="1"/>
  <c r="DCF28" i="7" s="1"/>
  <c r="DCH28" i="7" s="1"/>
  <c r="DCJ28" i="7" s="1"/>
  <c r="DCL28" i="7" s="1"/>
  <c r="DCN28" i="7" s="1"/>
  <c r="DCP28" i="7" s="1"/>
  <c r="DCR28" i="7" s="1"/>
  <c r="DCT28" i="7" s="1"/>
  <c r="DCV28" i="7" s="1"/>
  <c r="DCX28" i="7" s="1"/>
  <c r="DCZ28" i="7" s="1"/>
  <c r="DDB28" i="7" s="1"/>
  <c r="DDD28" i="7" s="1"/>
  <c r="DDF28" i="7" s="1"/>
  <c r="DDH28" i="7" s="1"/>
  <c r="DDJ28" i="7" s="1"/>
  <c r="DDL28" i="7" s="1"/>
  <c r="DDN28" i="7" s="1"/>
  <c r="DDP28" i="7" s="1"/>
  <c r="DDR28" i="7" s="1"/>
  <c r="DDT28" i="7" s="1"/>
  <c r="DDV28" i="7" s="1"/>
  <c r="DDX28" i="7" s="1"/>
  <c r="DDZ28" i="7" s="1"/>
  <c r="DEB28" i="7" s="1"/>
  <c r="DED28" i="7" s="1"/>
  <c r="DEF28" i="7" s="1"/>
  <c r="DEH28" i="7" s="1"/>
  <c r="DEJ28" i="7" s="1"/>
  <c r="DEL28" i="7" s="1"/>
  <c r="DEN28" i="7" s="1"/>
  <c r="DEP28" i="7" s="1"/>
  <c r="DER28" i="7" s="1"/>
  <c r="DET28" i="7" s="1"/>
  <c r="DEV28" i="7" s="1"/>
  <c r="DEX28" i="7" s="1"/>
  <c r="DEZ28" i="7" s="1"/>
  <c r="DFB28" i="7" s="1"/>
  <c r="DFD28" i="7" s="1"/>
  <c r="DFF28" i="7" s="1"/>
  <c r="DFH28" i="7" s="1"/>
  <c r="DFJ28" i="7" s="1"/>
  <c r="DFL28" i="7" s="1"/>
  <c r="DFN28" i="7" s="1"/>
  <c r="DFP28" i="7" s="1"/>
  <c r="DFR28" i="7" s="1"/>
  <c r="DFT28" i="7" s="1"/>
  <c r="DFV28" i="7" s="1"/>
  <c r="DFX28" i="7" s="1"/>
  <c r="DFZ28" i="7" s="1"/>
  <c r="DGB28" i="7" s="1"/>
  <c r="DGD28" i="7" s="1"/>
  <c r="DGF28" i="7" s="1"/>
  <c r="DGH28" i="7" s="1"/>
  <c r="DGJ28" i="7" s="1"/>
  <c r="DGL28" i="7" s="1"/>
  <c r="DGN28" i="7" s="1"/>
  <c r="DGP28" i="7" s="1"/>
  <c r="DGR28" i="7" s="1"/>
  <c r="DGT28" i="7" s="1"/>
  <c r="DGV28" i="7" s="1"/>
  <c r="DGX28" i="7" s="1"/>
  <c r="DGZ28" i="7" s="1"/>
  <c r="DHB28" i="7" s="1"/>
  <c r="DHD28" i="7" s="1"/>
  <c r="DHF28" i="7" s="1"/>
  <c r="DHH28" i="7" s="1"/>
  <c r="DHJ28" i="7" s="1"/>
  <c r="DHL28" i="7" s="1"/>
  <c r="DHN28" i="7" s="1"/>
  <c r="DHP28" i="7" s="1"/>
  <c r="DHR28" i="7" s="1"/>
  <c r="DHT28" i="7" s="1"/>
  <c r="DHV28" i="7" s="1"/>
  <c r="DHX28" i="7" s="1"/>
  <c r="DHZ28" i="7" s="1"/>
  <c r="DIB28" i="7" s="1"/>
  <c r="DID28" i="7" s="1"/>
  <c r="DIF28" i="7" s="1"/>
  <c r="DIH28" i="7" s="1"/>
  <c r="DIJ28" i="7" s="1"/>
  <c r="DIL28" i="7" s="1"/>
  <c r="DIN28" i="7" s="1"/>
  <c r="DIP28" i="7" s="1"/>
  <c r="DIR28" i="7" s="1"/>
  <c r="DIT28" i="7" s="1"/>
  <c r="DIV28" i="7" s="1"/>
  <c r="DIX28" i="7" s="1"/>
  <c r="DIZ28" i="7" s="1"/>
  <c r="DJB28" i="7" s="1"/>
  <c r="DJD28" i="7" s="1"/>
  <c r="DJF28" i="7" s="1"/>
  <c r="DJH28" i="7" s="1"/>
  <c r="DJJ28" i="7" s="1"/>
  <c r="DJL28" i="7" s="1"/>
  <c r="DJN28" i="7" s="1"/>
  <c r="DJP28" i="7" s="1"/>
  <c r="DJR28" i="7" s="1"/>
  <c r="DJT28" i="7" s="1"/>
  <c r="DJV28" i="7" s="1"/>
  <c r="DJX28" i="7" s="1"/>
  <c r="DJZ28" i="7" s="1"/>
  <c r="DKB28" i="7" s="1"/>
  <c r="DKD28" i="7" s="1"/>
  <c r="DKF28" i="7" s="1"/>
  <c r="DKH28" i="7" s="1"/>
  <c r="DKJ28" i="7" s="1"/>
  <c r="DKL28" i="7" s="1"/>
  <c r="DKN28" i="7" s="1"/>
  <c r="DKP28" i="7" s="1"/>
  <c r="DKR28" i="7" s="1"/>
  <c r="DKT28" i="7" s="1"/>
  <c r="DKV28" i="7" s="1"/>
  <c r="DKX28" i="7" s="1"/>
  <c r="DKZ28" i="7" s="1"/>
  <c r="DLB28" i="7" s="1"/>
  <c r="DLD28" i="7" s="1"/>
  <c r="DLF28" i="7" s="1"/>
  <c r="DLH28" i="7" s="1"/>
  <c r="DLJ28" i="7" s="1"/>
  <c r="DLL28" i="7" s="1"/>
  <c r="DLN28" i="7" s="1"/>
  <c r="DLP28" i="7" s="1"/>
  <c r="DLR28" i="7" s="1"/>
  <c r="DLT28" i="7" s="1"/>
  <c r="DLV28" i="7" s="1"/>
  <c r="DLX28" i="7" s="1"/>
  <c r="DLZ28" i="7" s="1"/>
  <c r="DMB28" i="7" s="1"/>
  <c r="DMD28" i="7" s="1"/>
  <c r="DMF28" i="7" s="1"/>
  <c r="DMH28" i="7" s="1"/>
  <c r="DMJ28" i="7" s="1"/>
  <c r="DML28" i="7" s="1"/>
  <c r="DMN28" i="7" s="1"/>
  <c r="DMP28" i="7" s="1"/>
  <c r="DMR28" i="7" s="1"/>
  <c r="DMT28" i="7" s="1"/>
  <c r="DMV28" i="7" s="1"/>
  <c r="DMX28" i="7" s="1"/>
  <c r="DMZ28" i="7" s="1"/>
  <c r="DNB28" i="7" s="1"/>
  <c r="DND28" i="7" s="1"/>
  <c r="DNF28" i="7" s="1"/>
  <c r="DNH28" i="7" s="1"/>
  <c r="DNJ28" i="7" s="1"/>
  <c r="DNL28" i="7" s="1"/>
  <c r="DNN28" i="7" s="1"/>
  <c r="DNP28" i="7" s="1"/>
  <c r="DNR28" i="7" s="1"/>
  <c r="DNT28" i="7" s="1"/>
  <c r="DNV28" i="7" s="1"/>
  <c r="DNX28" i="7" s="1"/>
  <c r="DNZ28" i="7" s="1"/>
  <c r="DOB28" i="7" s="1"/>
  <c r="DOD28" i="7" s="1"/>
  <c r="DOF28" i="7" s="1"/>
  <c r="DOH28" i="7" s="1"/>
  <c r="DOJ28" i="7" s="1"/>
  <c r="DOL28" i="7" s="1"/>
  <c r="DON28" i="7" s="1"/>
  <c r="DOP28" i="7" s="1"/>
  <c r="DOR28" i="7" s="1"/>
  <c r="DOT28" i="7" s="1"/>
  <c r="DOV28" i="7" s="1"/>
  <c r="DOX28" i="7" s="1"/>
  <c r="DOZ28" i="7" s="1"/>
  <c r="DPB28" i="7" s="1"/>
  <c r="DPD28" i="7" s="1"/>
  <c r="DPF28" i="7" s="1"/>
  <c r="DPH28" i="7" s="1"/>
  <c r="DPJ28" i="7" s="1"/>
  <c r="DPL28" i="7" s="1"/>
  <c r="DPN28" i="7" s="1"/>
  <c r="DPP28" i="7" s="1"/>
  <c r="DPR28" i="7" s="1"/>
  <c r="DPT28" i="7" s="1"/>
  <c r="DPV28" i="7" s="1"/>
  <c r="DPX28" i="7" s="1"/>
  <c r="DPZ28" i="7" s="1"/>
  <c r="DQB28" i="7" s="1"/>
  <c r="DQD28" i="7" s="1"/>
  <c r="DQF28" i="7" s="1"/>
  <c r="DQH28" i="7" s="1"/>
  <c r="DQJ28" i="7" s="1"/>
  <c r="DQL28" i="7" s="1"/>
  <c r="DQN28" i="7" s="1"/>
  <c r="DQP28" i="7" s="1"/>
  <c r="DQR28" i="7" s="1"/>
  <c r="DQT28" i="7" s="1"/>
  <c r="DQV28" i="7" s="1"/>
  <c r="DQX28" i="7" s="1"/>
  <c r="DQZ28" i="7" s="1"/>
  <c r="DRB28" i="7" s="1"/>
  <c r="DRD28" i="7" s="1"/>
  <c r="DRF28" i="7" s="1"/>
  <c r="DRH28" i="7" s="1"/>
  <c r="DRJ28" i="7" s="1"/>
  <c r="DRL28" i="7" s="1"/>
  <c r="DRN28" i="7" s="1"/>
  <c r="DRP28" i="7" s="1"/>
  <c r="DRR28" i="7" s="1"/>
  <c r="DRT28" i="7" s="1"/>
  <c r="DRV28" i="7" s="1"/>
  <c r="DRX28" i="7" s="1"/>
  <c r="DRZ28" i="7" s="1"/>
  <c r="DSB28" i="7" s="1"/>
  <c r="DSD28" i="7" s="1"/>
  <c r="DSF28" i="7" s="1"/>
  <c r="DSH28" i="7" s="1"/>
  <c r="DSJ28" i="7" s="1"/>
  <c r="DSL28" i="7" s="1"/>
  <c r="DSN28" i="7" s="1"/>
  <c r="DSP28" i="7" s="1"/>
  <c r="DSR28" i="7" s="1"/>
  <c r="DST28" i="7" s="1"/>
  <c r="DSV28" i="7" s="1"/>
  <c r="DSX28" i="7" s="1"/>
  <c r="DSZ28" i="7" s="1"/>
  <c r="DTB28" i="7" s="1"/>
  <c r="DTD28" i="7" s="1"/>
  <c r="DTF28" i="7" s="1"/>
  <c r="DTH28" i="7" s="1"/>
  <c r="DTJ28" i="7" s="1"/>
  <c r="DTL28" i="7" s="1"/>
  <c r="DTN28" i="7" s="1"/>
  <c r="DTP28" i="7" s="1"/>
  <c r="DTR28" i="7" s="1"/>
  <c r="DTT28" i="7" s="1"/>
  <c r="DTV28" i="7" s="1"/>
  <c r="DTX28" i="7" s="1"/>
  <c r="DTZ28" i="7" s="1"/>
  <c r="DUB28" i="7" s="1"/>
  <c r="DUD28" i="7" s="1"/>
  <c r="DUF28" i="7" s="1"/>
  <c r="DUH28" i="7" s="1"/>
  <c r="DUJ28" i="7" s="1"/>
  <c r="DUL28" i="7" s="1"/>
  <c r="DUN28" i="7" s="1"/>
  <c r="DUP28" i="7" s="1"/>
  <c r="DUR28" i="7" s="1"/>
  <c r="DUT28" i="7" s="1"/>
  <c r="DUV28" i="7" s="1"/>
  <c r="DUX28" i="7" s="1"/>
  <c r="DUZ28" i="7" s="1"/>
  <c r="DVB28" i="7" s="1"/>
  <c r="DVD28" i="7" s="1"/>
  <c r="DVF28" i="7" s="1"/>
  <c r="DVH28" i="7" s="1"/>
  <c r="DVJ28" i="7" s="1"/>
  <c r="DVL28" i="7" s="1"/>
  <c r="DVN28" i="7" s="1"/>
  <c r="DVP28" i="7" s="1"/>
  <c r="DVR28" i="7" s="1"/>
  <c r="DVT28" i="7" s="1"/>
  <c r="DVV28" i="7" s="1"/>
  <c r="DVX28" i="7" s="1"/>
  <c r="DVZ28" i="7" s="1"/>
  <c r="DWB28" i="7" s="1"/>
  <c r="DWD28" i="7" s="1"/>
  <c r="DWF28" i="7" s="1"/>
  <c r="DWH28" i="7" s="1"/>
  <c r="DWJ28" i="7" s="1"/>
  <c r="DWL28" i="7" s="1"/>
  <c r="DWN28" i="7" s="1"/>
  <c r="DWP28" i="7" s="1"/>
  <c r="DWR28" i="7" s="1"/>
  <c r="DWT28" i="7" s="1"/>
  <c r="DWV28" i="7" s="1"/>
  <c r="DWX28" i="7" s="1"/>
  <c r="DWZ28" i="7" s="1"/>
  <c r="DXB28" i="7" s="1"/>
  <c r="DXD28" i="7" s="1"/>
  <c r="DXF28" i="7" s="1"/>
  <c r="DXH28" i="7" s="1"/>
  <c r="DXJ28" i="7" s="1"/>
  <c r="DXL28" i="7" s="1"/>
  <c r="DXN28" i="7" s="1"/>
  <c r="DXP28" i="7" s="1"/>
  <c r="DXR28" i="7" s="1"/>
  <c r="DXT28" i="7" s="1"/>
  <c r="DXV28" i="7" s="1"/>
  <c r="DXX28" i="7" s="1"/>
  <c r="DXZ28" i="7" s="1"/>
  <c r="DYB28" i="7" s="1"/>
  <c r="DYD28" i="7" s="1"/>
  <c r="DYF28" i="7" s="1"/>
  <c r="DYH28" i="7" s="1"/>
  <c r="DYJ28" i="7" s="1"/>
  <c r="DYL28" i="7" s="1"/>
  <c r="DYN28" i="7" s="1"/>
  <c r="DYP28" i="7" s="1"/>
  <c r="DYR28" i="7" s="1"/>
  <c r="DYT28" i="7" s="1"/>
  <c r="DYV28" i="7" s="1"/>
  <c r="DYX28" i="7" s="1"/>
  <c r="DYZ28" i="7" s="1"/>
  <c r="DZB28" i="7" s="1"/>
  <c r="DZD28" i="7" s="1"/>
  <c r="DZF28" i="7" s="1"/>
  <c r="DZH28" i="7" s="1"/>
  <c r="DZJ28" i="7" s="1"/>
  <c r="DZL28" i="7" s="1"/>
  <c r="DZN28" i="7" s="1"/>
  <c r="DZP28" i="7" s="1"/>
  <c r="DZR28" i="7" s="1"/>
  <c r="DZT28" i="7" s="1"/>
  <c r="DZV28" i="7" s="1"/>
  <c r="DZX28" i="7" s="1"/>
  <c r="DZZ28" i="7" s="1"/>
  <c r="EAB28" i="7" s="1"/>
  <c r="EAD28" i="7" s="1"/>
  <c r="EAF28" i="7" s="1"/>
  <c r="EAH28" i="7" s="1"/>
  <c r="EAJ28" i="7" s="1"/>
  <c r="EAL28" i="7" s="1"/>
  <c r="EAN28" i="7" s="1"/>
  <c r="EAP28" i="7" s="1"/>
  <c r="EAR28" i="7" s="1"/>
  <c r="EAT28" i="7" s="1"/>
  <c r="EAV28" i="7" s="1"/>
  <c r="EAX28" i="7" s="1"/>
  <c r="EAZ28" i="7" s="1"/>
  <c r="EBB28" i="7" s="1"/>
  <c r="EBD28" i="7" s="1"/>
  <c r="EBF28" i="7" s="1"/>
  <c r="EBH28" i="7" s="1"/>
  <c r="EBJ28" i="7" s="1"/>
  <c r="EBL28" i="7" s="1"/>
  <c r="EBN28" i="7" s="1"/>
  <c r="EBP28" i="7" s="1"/>
  <c r="EBR28" i="7" s="1"/>
  <c r="EBT28" i="7" s="1"/>
  <c r="EBV28" i="7" s="1"/>
  <c r="EBX28" i="7" s="1"/>
  <c r="EBZ28" i="7" s="1"/>
  <c r="ECB28" i="7" s="1"/>
  <c r="ECD28" i="7" s="1"/>
  <c r="ECF28" i="7" s="1"/>
  <c r="ECH28" i="7" s="1"/>
  <c r="ECJ28" i="7" s="1"/>
  <c r="ECL28" i="7" s="1"/>
  <c r="ECN28" i="7" s="1"/>
  <c r="ECP28" i="7" s="1"/>
  <c r="ECR28" i="7" s="1"/>
  <c r="ECT28" i="7" s="1"/>
  <c r="ECV28" i="7" s="1"/>
  <c r="ECX28" i="7" s="1"/>
  <c r="ECZ28" i="7" s="1"/>
  <c r="EDB28" i="7" s="1"/>
  <c r="EDD28" i="7" s="1"/>
  <c r="EDF28" i="7" s="1"/>
  <c r="EDH28" i="7" s="1"/>
  <c r="EDJ28" i="7" s="1"/>
  <c r="EDL28" i="7" s="1"/>
  <c r="EDN28" i="7" s="1"/>
  <c r="EDP28" i="7" s="1"/>
  <c r="EDR28" i="7" s="1"/>
  <c r="EDT28" i="7" s="1"/>
  <c r="EDV28" i="7" s="1"/>
  <c r="EDX28" i="7" s="1"/>
  <c r="EDZ28" i="7" s="1"/>
  <c r="EEB28" i="7" s="1"/>
  <c r="EED28" i="7" s="1"/>
  <c r="EEF28" i="7" s="1"/>
  <c r="EEH28" i="7" s="1"/>
  <c r="EEJ28" i="7" s="1"/>
  <c r="EEL28" i="7" s="1"/>
  <c r="EEN28" i="7" s="1"/>
  <c r="EEP28" i="7" s="1"/>
  <c r="EER28" i="7" s="1"/>
  <c r="EET28" i="7" s="1"/>
  <c r="EEV28" i="7" s="1"/>
  <c r="EEX28" i="7" s="1"/>
  <c r="EEZ28" i="7" s="1"/>
  <c r="EFB28" i="7" s="1"/>
  <c r="EFD28" i="7" s="1"/>
  <c r="EFF28" i="7" s="1"/>
  <c r="EFH28" i="7" s="1"/>
  <c r="EFJ28" i="7" s="1"/>
  <c r="EFL28" i="7" s="1"/>
  <c r="EFN28" i="7" s="1"/>
  <c r="EFP28" i="7" s="1"/>
  <c r="EFR28" i="7" s="1"/>
  <c r="EFT28" i="7" s="1"/>
  <c r="EFV28" i="7" s="1"/>
  <c r="EFX28" i="7" s="1"/>
  <c r="EFZ28" i="7" s="1"/>
  <c r="EGB28" i="7" s="1"/>
  <c r="EGD28" i="7" s="1"/>
  <c r="EGF28" i="7" s="1"/>
  <c r="EGH28" i="7" s="1"/>
  <c r="EGJ28" i="7" s="1"/>
  <c r="EGL28" i="7" s="1"/>
  <c r="EGN28" i="7" s="1"/>
  <c r="EGP28" i="7" s="1"/>
  <c r="EGR28" i="7" s="1"/>
  <c r="EGT28" i="7" s="1"/>
  <c r="EGV28" i="7" s="1"/>
  <c r="EGX28" i="7" s="1"/>
  <c r="EGZ28" i="7" s="1"/>
  <c r="EHB28" i="7" s="1"/>
  <c r="EHD28" i="7" s="1"/>
  <c r="EHF28" i="7" s="1"/>
  <c r="EHH28" i="7" s="1"/>
  <c r="EHJ28" i="7" s="1"/>
  <c r="EHL28" i="7" s="1"/>
  <c r="EHN28" i="7" s="1"/>
  <c r="EHP28" i="7" s="1"/>
  <c r="EHR28" i="7" s="1"/>
  <c r="EHT28" i="7" s="1"/>
  <c r="EHV28" i="7" s="1"/>
  <c r="EHX28" i="7" s="1"/>
  <c r="EHZ28" i="7" s="1"/>
  <c r="EIB28" i="7" s="1"/>
  <c r="EID28" i="7" s="1"/>
  <c r="EIF28" i="7" s="1"/>
  <c r="EIH28" i="7" s="1"/>
  <c r="EIJ28" i="7" s="1"/>
  <c r="EIL28" i="7" s="1"/>
  <c r="EIN28" i="7" s="1"/>
  <c r="EIP28" i="7" s="1"/>
  <c r="EIR28" i="7" s="1"/>
  <c r="EIT28" i="7" s="1"/>
  <c r="EIV28" i="7" s="1"/>
  <c r="EIX28" i="7" s="1"/>
  <c r="EIZ28" i="7" s="1"/>
  <c r="EJB28" i="7" s="1"/>
  <c r="EJD28" i="7" s="1"/>
  <c r="EJF28" i="7" s="1"/>
  <c r="EJH28" i="7" s="1"/>
  <c r="EJJ28" i="7" s="1"/>
  <c r="EJL28" i="7" s="1"/>
  <c r="EJN28" i="7" s="1"/>
  <c r="EJP28" i="7" s="1"/>
  <c r="EJR28" i="7" s="1"/>
  <c r="EJT28" i="7" s="1"/>
  <c r="EJV28" i="7" s="1"/>
  <c r="EJX28" i="7" s="1"/>
  <c r="EJZ28" i="7" s="1"/>
  <c r="EKB28" i="7" s="1"/>
  <c r="EKD28" i="7" s="1"/>
  <c r="EKF28" i="7" s="1"/>
  <c r="EKH28" i="7" s="1"/>
  <c r="EKJ28" i="7" s="1"/>
  <c r="EKL28" i="7" s="1"/>
  <c r="EKN28" i="7" s="1"/>
  <c r="EKP28" i="7" s="1"/>
  <c r="EKR28" i="7" s="1"/>
  <c r="EKT28" i="7" s="1"/>
  <c r="EKV28" i="7" s="1"/>
  <c r="EKX28" i="7" s="1"/>
  <c r="EKZ28" i="7" s="1"/>
  <c r="ELB28" i="7" s="1"/>
  <c r="ELD28" i="7" s="1"/>
  <c r="ELF28" i="7" s="1"/>
  <c r="ELH28" i="7" s="1"/>
  <c r="ELJ28" i="7" s="1"/>
  <c r="ELL28" i="7" s="1"/>
  <c r="ELN28" i="7" s="1"/>
  <c r="ELP28" i="7" s="1"/>
  <c r="ELR28" i="7" s="1"/>
  <c r="ELT28" i="7" s="1"/>
  <c r="ELV28" i="7" s="1"/>
  <c r="ELX28" i="7" s="1"/>
  <c r="ELZ28" i="7" s="1"/>
  <c r="EMB28" i="7" s="1"/>
  <c r="EMD28" i="7" s="1"/>
  <c r="EMF28" i="7" s="1"/>
  <c r="EMH28" i="7" s="1"/>
  <c r="EMJ28" i="7" s="1"/>
  <c r="EML28" i="7" s="1"/>
  <c r="EMN28" i="7" s="1"/>
  <c r="EMP28" i="7" s="1"/>
  <c r="EMR28" i="7" s="1"/>
  <c r="EMT28" i="7" s="1"/>
  <c r="EMV28" i="7" s="1"/>
  <c r="EMX28" i="7" s="1"/>
  <c r="EMZ28" i="7" s="1"/>
  <c r="ENB28" i="7" s="1"/>
  <c r="END28" i="7" s="1"/>
  <c r="ENF28" i="7" s="1"/>
  <c r="ENH28" i="7" s="1"/>
  <c r="ENJ28" i="7" s="1"/>
  <c r="ENL28" i="7" s="1"/>
  <c r="ENN28" i="7" s="1"/>
  <c r="ENP28" i="7" s="1"/>
  <c r="ENR28" i="7" s="1"/>
  <c r="ENT28" i="7" s="1"/>
  <c r="ENV28" i="7" s="1"/>
  <c r="ENX28" i="7" s="1"/>
  <c r="ENZ28" i="7" s="1"/>
  <c r="EOB28" i="7" s="1"/>
  <c r="EOD28" i="7" s="1"/>
  <c r="EOF28" i="7" s="1"/>
  <c r="EOH28" i="7" s="1"/>
  <c r="EOJ28" i="7" s="1"/>
  <c r="EOL28" i="7" s="1"/>
  <c r="EON28" i="7" s="1"/>
  <c r="EOP28" i="7" s="1"/>
  <c r="EOR28" i="7" s="1"/>
  <c r="EOT28" i="7" s="1"/>
  <c r="EOV28" i="7" s="1"/>
  <c r="EOX28" i="7" s="1"/>
  <c r="EOZ28" i="7" s="1"/>
  <c r="EPB28" i="7" s="1"/>
  <c r="EPD28" i="7" s="1"/>
  <c r="EPF28" i="7" s="1"/>
  <c r="EPH28" i="7" s="1"/>
  <c r="EPJ28" i="7" s="1"/>
  <c r="EPL28" i="7" s="1"/>
  <c r="EPN28" i="7" s="1"/>
  <c r="EPP28" i="7" s="1"/>
  <c r="EPR28" i="7" s="1"/>
  <c r="EPT28" i="7" s="1"/>
  <c r="EPV28" i="7" s="1"/>
  <c r="EPX28" i="7" s="1"/>
  <c r="EPZ28" i="7" s="1"/>
  <c r="EQB28" i="7" s="1"/>
  <c r="EQD28" i="7" s="1"/>
  <c r="EQF28" i="7" s="1"/>
  <c r="EQH28" i="7" s="1"/>
  <c r="EQJ28" i="7" s="1"/>
  <c r="EQL28" i="7" s="1"/>
  <c r="EQN28" i="7" s="1"/>
  <c r="EQP28" i="7" s="1"/>
  <c r="EQR28" i="7" s="1"/>
  <c r="EQT28" i="7" s="1"/>
  <c r="EQV28" i="7" s="1"/>
  <c r="EQX28" i="7" s="1"/>
  <c r="EQZ28" i="7" s="1"/>
  <c r="ERB28" i="7" s="1"/>
  <c r="ERD28" i="7" s="1"/>
  <c r="ERF28" i="7" s="1"/>
  <c r="ERH28" i="7" s="1"/>
  <c r="ERJ28" i="7" s="1"/>
  <c r="ERL28" i="7" s="1"/>
  <c r="ERN28" i="7" s="1"/>
  <c r="ERP28" i="7" s="1"/>
  <c r="ERR28" i="7" s="1"/>
  <c r="ERT28" i="7" s="1"/>
  <c r="ERV28" i="7" s="1"/>
  <c r="ERX28" i="7" s="1"/>
  <c r="ERZ28" i="7" s="1"/>
  <c r="ESB28" i="7" s="1"/>
  <c r="ESD28" i="7" s="1"/>
  <c r="ESF28" i="7" s="1"/>
  <c r="ESH28" i="7" s="1"/>
  <c r="ESJ28" i="7" s="1"/>
  <c r="ESL28" i="7" s="1"/>
  <c r="ESN28" i="7" s="1"/>
  <c r="ESP28" i="7" s="1"/>
  <c r="ESR28" i="7" s="1"/>
  <c r="EST28" i="7" s="1"/>
  <c r="ESV28" i="7" s="1"/>
  <c r="ESX28" i="7" s="1"/>
  <c r="ESZ28" i="7" s="1"/>
  <c r="ETB28" i="7" s="1"/>
  <c r="ETD28" i="7" s="1"/>
  <c r="ETF28" i="7" s="1"/>
  <c r="ETH28" i="7" s="1"/>
  <c r="ETJ28" i="7" s="1"/>
  <c r="ETL28" i="7" s="1"/>
  <c r="ETN28" i="7" s="1"/>
  <c r="ETP28" i="7" s="1"/>
  <c r="ETR28" i="7" s="1"/>
  <c r="ETT28" i="7" s="1"/>
  <c r="ETV28" i="7" s="1"/>
  <c r="ETX28" i="7" s="1"/>
  <c r="ETZ28" i="7" s="1"/>
  <c r="EUB28" i="7" s="1"/>
  <c r="EUD28" i="7" s="1"/>
  <c r="EUF28" i="7" s="1"/>
  <c r="EUH28" i="7" s="1"/>
  <c r="EUJ28" i="7" s="1"/>
  <c r="EUL28" i="7" s="1"/>
  <c r="EUN28" i="7" s="1"/>
  <c r="EUP28" i="7" s="1"/>
  <c r="EUR28" i="7" s="1"/>
  <c r="EUT28" i="7" s="1"/>
  <c r="EUV28" i="7" s="1"/>
  <c r="EUX28" i="7" s="1"/>
  <c r="EUZ28" i="7" s="1"/>
  <c r="EVB28" i="7" s="1"/>
  <c r="EVD28" i="7" s="1"/>
  <c r="EVF28" i="7" s="1"/>
  <c r="EVH28" i="7" s="1"/>
  <c r="EVJ28" i="7" s="1"/>
  <c r="EVL28" i="7" s="1"/>
  <c r="EVN28" i="7" s="1"/>
  <c r="EVP28" i="7" s="1"/>
  <c r="EVR28" i="7" s="1"/>
  <c r="EVT28" i="7" s="1"/>
  <c r="EVV28" i="7" s="1"/>
  <c r="EVX28" i="7" s="1"/>
  <c r="EVZ28" i="7" s="1"/>
  <c r="EWB28" i="7" s="1"/>
  <c r="EWD28" i="7" s="1"/>
  <c r="EWF28" i="7" s="1"/>
  <c r="EWH28" i="7" s="1"/>
  <c r="EWJ28" i="7" s="1"/>
  <c r="EWL28" i="7" s="1"/>
  <c r="EWN28" i="7" s="1"/>
  <c r="EWP28" i="7" s="1"/>
  <c r="EWR28" i="7" s="1"/>
  <c r="EWT28" i="7" s="1"/>
  <c r="EWV28" i="7" s="1"/>
  <c r="EWX28" i="7" s="1"/>
  <c r="EWZ28" i="7" s="1"/>
  <c r="EXB28" i="7" s="1"/>
  <c r="EXD28" i="7" s="1"/>
  <c r="EXF28" i="7" s="1"/>
  <c r="EXH28" i="7" s="1"/>
  <c r="EXJ28" i="7" s="1"/>
  <c r="EXL28" i="7" s="1"/>
  <c r="EXN28" i="7" s="1"/>
  <c r="EXP28" i="7" s="1"/>
  <c r="EXR28" i="7" s="1"/>
  <c r="EXT28" i="7" s="1"/>
  <c r="EXV28" i="7" s="1"/>
  <c r="EXX28" i="7" s="1"/>
  <c r="EXZ28" i="7" s="1"/>
  <c r="EYB28" i="7" s="1"/>
  <c r="EYD28" i="7" s="1"/>
  <c r="EYF28" i="7" s="1"/>
  <c r="EYH28" i="7" s="1"/>
  <c r="EYJ28" i="7" s="1"/>
  <c r="EYL28" i="7" s="1"/>
  <c r="EYN28" i="7" s="1"/>
  <c r="EYP28" i="7" s="1"/>
  <c r="EYR28" i="7" s="1"/>
  <c r="EYT28" i="7" s="1"/>
  <c r="EYV28" i="7" s="1"/>
  <c r="EYX28" i="7" s="1"/>
  <c r="EYZ28" i="7" s="1"/>
  <c r="EZB28" i="7" s="1"/>
  <c r="EZD28" i="7" s="1"/>
  <c r="EZF28" i="7" s="1"/>
  <c r="EZH28" i="7" s="1"/>
  <c r="EZJ28" i="7" s="1"/>
  <c r="EZL28" i="7" s="1"/>
  <c r="EZN28" i="7" s="1"/>
  <c r="EZP28" i="7" s="1"/>
  <c r="EZR28" i="7" s="1"/>
  <c r="EZT28" i="7" s="1"/>
  <c r="EZV28" i="7" s="1"/>
  <c r="EZX28" i="7" s="1"/>
  <c r="EZZ28" i="7" s="1"/>
  <c r="FAB28" i="7" s="1"/>
  <c r="FAD28" i="7" s="1"/>
  <c r="FAF28" i="7" s="1"/>
  <c r="FAH28" i="7" s="1"/>
  <c r="FAJ28" i="7" s="1"/>
  <c r="FAL28" i="7" s="1"/>
  <c r="FAN28" i="7" s="1"/>
  <c r="FAP28" i="7" s="1"/>
  <c r="FAR28" i="7" s="1"/>
  <c r="FAT28" i="7" s="1"/>
  <c r="FAV28" i="7" s="1"/>
  <c r="FAX28" i="7" s="1"/>
  <c r="FAZ28" i="7" s="1"/>
  <c r="FBB28" i="7" s="1"/>
  <c r="FBD28" i="7" s="1"/>
  <c r="FBF28" i="7" s="1"/>
  <c r="FBH28" i="7" s="1"/>
  <c r="FBJ28" i="7" s="1"/>
  <c r="FBL28" i="7" s="1"/>
  <c r="FBN28" i="7" s="1"/>
  <c r="FBP28" i="7" s="1"/>
  <c r="FBR28" i="7" s="1"/>
  <c r="FBT28" i="7" s="1"/>
  <c r="FBV28" i="7" s="1"/>
  <c r="FBX28" i="7" s="1"/>
  <c r="FBZ28" i="7" s="1"/>
  <c r="FCB28" i="7" s="1"/>
  <c r="FCD28" i="7" s="1"/>
  <c r="FCF28" i="7" s="1"/>
  <c r="FCH28" i="7" s="1"/>
  <c r="FCJ28" i="7" s="1"/>
  <c r="FCL28" i="7" s="1"/>
  <c r="FCN28" i="7" s="1"/>
  <c r="FCP28" i="7" s="1"/>
  <c r="FCR28" i="7" s="1"/>
  <c r="FCT28" i="7" s="1"/>
  <c r="FCV28" i="7" s="1"/>
  <c r="FCX28" i="7" s="1"/>
  <c r="FCZ28" i="7" s="1"/>
  <c r="FDB28" i="7" s="1"/>
  <c r="FDD28" i="7" s="1"/>
  <c r="FDF28" i="7" s="1"/>
  <c r="FDH28" i="7" s="1"/>
  <c r="FDJ28" i="7" s="1"/>
  <c r="FDL28" i="7" s="1"/>
  <c r="FDN28" i="7" s="1"/>
  <c r="FDP28" i="7" s="1"/>
  <c r="FDR28" i="7" s="1"/>
  <c r="FDT28" i="7" s="1"/>
  <c r="FDV28" i="7" s="1"/>
  <c r="FDX28" i="7" s="1"/>
  <c r="FDZ28" i="7" s="1"/>
  <c r="FEB28" i="7" s="1"/>
  <c r="FED28" i="7" s="1"/>
  <c r="FEF28" i="7" s="1"/>
  <c r="FEH28" i="7" s="1"/>
  <c r="FEJ28" i="7" s="1"/>
  <c r="FEL28" i="7" s="1"/>
  <c r="FEN28" i="7" s="1"/>
  <c r="FEP28" i="7" s="1"/>
  <c r="FER28" i="7" s="1"/>
  <c r="FET28" i="7" s="1"/>
  <c r="FEV28" i="7" s="1"/>
  <c r="FEX28" i="7" s="1"/>
  <c r="FEZ28" i="7" s="1"/>
  <c r="FFB28" i="7" s="1"/>
  <c r="FFD28" i="7" s="1"/>
  <c r="FFF28" i="7" s="1"/>
  <c r="FFH28" i="7" s="1"/>
  <c r="FFJ28" i="7" s="1"/>
  <c r="FFL28" i="7" s="1"/>
  <c r="FFN28" i="7" s="1"/>
  <c r="FFP28" i="7" s="1"/>
  <c r="FFR28" i="7" s="1"/>
  <c r="FFT28" i="7" s="1"/>
  <c r="FFV28" i="7" s="1"/>
  <c r="FFX28" i="7" s="1"/>
  <c r="FFZ28" i="7" s="1"/>
  <c r="FGB28" i="7" s="1"/>
  <c r="FGD28" i="7" s="1"/>
  <c r="FGF28" i="7" s="1"/>
  <c r="FGH28" i="7" s="1"/>
  <c r="FGJ28" i="7" s="1"/>
  <c r="FGL28" i="7" s="1"/>
  <c r="FGN28" i="7" s="1"/>
  <c r="FGP28" i="7" s="1"/>
  <c r="FGR28" i="7" s="1"/>
  <c r="FGT28" i="7" s="1"/>
  <c r="FGV28" i="7" s="1"/>
  <c r="FGX28" i="7" s="1"/>
  <c r="FGZ28" i="7" s="1"/>
  <c r="FHB28" i="7" s="1"/>
  <c r="FHD28" i="7" s="1"/>
  <c r="FHF28" i="7" s="1"/>
  <c r="FHH28" i="7" s="1"/>
  <c r="FHJ28" i="7" s="1"/>
  <c r="FHL28" i="7" s="1"/>
  <c r="FHN28" i="7" s="1"/>
  <c r="FHP28" i="7" s="1"/>
  <c r="FHR28" i="7" s="1"/>
  <c r="FHT28" i="7" s="1"/>
  <c r="FHV28" i="7" s="1"/>
  <c r="FHX28" i="7" s="1"/>
  <c r="FHZ28" i="7" s="1"/>
  <c r="FIB28" i="7" s="1"/>
  <c r="FID28" i="7" s="1"/>
  <c r="FIF28" i="7" s="1"/>
  <c r="FIH28" i="7" s="1"/>
  <c r="FIJ28" i="7" s="1"/>
  <c r="FIL28" i="7" s="1"/>
  <c r="FIN28" i="7" s="1"/>
  <c r="FIP28" i="7" s="1"/>
  <c r="FIR28" i="7" s="1"/>
  <c r="FIT28" i="7" s="1"/>
  <c r="FIV28" i="7" s="1"/>
  <c r="FIX28" i="7" s="1"/>
  <c r="FIZ28" i="7" s="1"/>
  <c r="FJB28" i="7" s="1"/>
  <c r="FJD28" i="7" s="1"/>
  <c r="FJF28" i="7" s="1"/>
  <c r="FJH28" i="7" s="1"/>
  <c r="FJJ28" i="7" s="1"/>
  <c r="FJL28" i="7" s="1"/>
  <c r="FJN28" i="7" s="1"/>
  <c r="FJP28" i="7" s="1"/>
  <c r="FJR28" i="7" s="1"/>
  <c r="FJT28" i="7" s="1"/>
  <c r="FJV28" i="7" s="1"/>
  <c r="FJX28" i="7" s="1"/>
  <c r="FJZ28" i="7" s="1"/>
  <c r="FKB28" i="7" s="1"/>
  <c r="FKD28" i="7" s="1"/>
  <c r="FKF28" i="7" s="1"/>
  <c r="FKH28" i="7" s="1"/>
  <c r="FKJ28" i="7" s="1"/>
  <c r="FKL28" i="7" s="1"/>
  <c r="FKN28" i="7" s="1"/>
  <c r="FKP28" i="7" s="1"/>
  <c r="FKR28" i="7" s="1"/>
  <c r="FKT28" i="7" s="1"/>
  <c r="FKV28" i="7" s="1"/>
  <c r="FKX28" i="7" s="1"/>
  <c r="FKZ28" i="7" s="1"/>
  <c r="FLB28" i="7" s="1"/>
  <c r="FLD28" i="7" s="1"/>
  <c r="FLF28" i="7" s="1"/>
  <c r="FLH28" i="7" s="1"/>
  <c r="FLJ28" i="7" s="1"/>
  <c r="FLL28" i="7" s="1"/>
  <c r="FLN28" i="7" s="1"/>
  <c r="FLP28" i="7" s="1"/>
  <c r="FLR28" i="7" s="1"/>
  <c r="FLT28" i="7" s="1"/>
  <c r="FLV28" i="7" s="1"/>
  <c r="FLX28" i="7" s="1"/>
  <c r="FLZ28" i="7" s="1"/>
  <c r="FMB28" i="7" s="1"/>
  <c r="FMD28" i="7" s="1"/>
  <c r="FMF28" i="7" s="1"/>
  <c r="FMH28" i="7" s="1"/>
  <c r="FMJ28" i="7" s="1"/>
  <c r="FML28" i="7" s="1"/>
  <c r="FMN28" i="7" s="1"/>
  <c r="FMP28" i="7" s="1"/>
  <c r="FMR28" i="7" s="1"/>
  <c r="FMT28" i="7" s="1"/>
  <c r="FMV28" i="7" s="1"/>
  <c r="FMX28" i="7" s="1"/>
  <c r="FMZ28" i="7" s="1"/>
  <c r="FNB28" i="7" s="1"/>
  <c r="FND28" i="7" s="1"/>
  <c r="FNF28" i="7" s="1"/>
  <c r="FNH28" i="7" s="1"/>
  <c r="FNJ28" i="7" s="1"/>
  <c r="FNL28" i="7" s="1"/>
  <c r="FNN28" i="7" s="1"/>
  <c r="FNP28" i="7" s="1"/>
  <c r="FNR28" i="7" s="1"/>
  <c r="FNT28" i="7" s="1"/>
  <c r="FNV28" i="7" s="1"/>
  <c r="FNX28" i="7" s="1"/>
  <c r="FNZ28" i="7" s="1"/>
  <c r="FOB28" i="7" s="1"/>
  <c r="FOD28" i="7" s="1"/>
  <c r="FOF28" i="7" s="1"/>
  <c r="FOH28" i="7" s="1"/>
  <c r="FOJ28" i="7" s="1"/>
  <c r="FOL28" i="7" s="1"/>
  <c r="FON28" i="7" s="1"/>
  <c r="FOP28" i="7" s="1"/>
  <c r="FOR28" i="7" s="1"/>
  <c r="FOT28" i="7" s="1"/>
  <c r="FOV28" i="7" s="1"/>
  <c r="FOX28" i="7" s="1"/>
  <c r="FOZ28" i="7" s="1"/>
  <c r="FPB28" i="7" s="1"/>
  <c r="FPD28" i="7" s="1"/>
  <c r="FPF28" i="7" s="1"/>
  <c r="FPH28" i="7" s="1"/>
  <c r="FPJ28" i="7" s="1"/>
  <c r="FPL28" i="7" s="1"/>
  <c r="FPN28" i="7" s="1"/>
  <c r="FPP28" i="7" s="1"/>
  <c r="FPR28" i="7" s="1"/>
  <c r="FPT28" i="7" s="1"/>
  <c r="FPV28" i="7" s="1"/>
  <c r="FPX28" i="7" s="1"/>
  <c r="FPZ28" i="7" s="1"/>
  <c r="FQB28" i="7" s="1"/>
  <c r="FQD28" i="7" s="1"/>
  <c r="FQF28" i="7" s="1"/>
  <c r="FQH28" i="7" s="1"/>
  <c r="FQJ28" i="7" s="1"/>
  <c r="FQL28" i="7" s="1"/>
  <c r="FQN28" i="7" s="1"/>
  <c r="FQP28" i="7" s="1"/>
  <c r="FQR28" i="7" s="1"/>
  <c r="FQT28" i="7" s="1"/>
  <c r="FQV28" i="7" s="1"/>
  <c r="FQX28" i="7" s="1"/>
  <c r="FQZ28" i="7" s="1"/>
  <c r="FRB28" i="7" s="1"/>
  <c r="FRD28" i="7" s="1"/>
  <c r="FRF28" i="7" s="1"/>
  <c r="FRH28" i="7" s="1"/>
  <c r="FRJ28" i="7" s="1"/>
  <c r="FRL28" i="7" s="1"/>
  <c r="FRN28" i="7" s="1"/>
  <c r="FRP28" i="7" s="1"/>
  <c r="FRR28" i="7" s="1"/>
  <c r="FRT28" i="7" s="1"/>
  <c r="FRV28" i="7" s="1"/>
  <c r="FRX28" i="7" s="1"/>
  <c r="FRZ28" i="7" s="1"/>
  <c r="FSB28" i="7" s="1"/>
  <c r="FSD28" i="7" s="1"/>
  <c r="FSF28" i="7" s="1"/>
  <c r="FSH28" i="7" s="1"/>
  <c r="FSJ28" i="7" s="1"/>
  <c r="FSL28" i="7" s="1"/>
  <c r="FSN28" i="7" s="1"/>
  <c r="FSP28" i="7" s="1"/>
  <c r="FSR28" i="7" s="1"/>
  <c r="FST28" i="7" s="1"/>
  <c r="FSV28" i="7" s="1"/>
  <c r="FSX28" i="7" s="1"/>
  <c r="FSZ28" i="7" s="1"/>
  <c r="FTB28" i="7" s="1"/>
  <c r="FTD28" i="7" s="1"/>
  <c r="FTF28" i="7" s="1"/>
  <c r="FTH28" i="7" s="1"/>
  <c r="FTJ28" i="7" s="1"/>
  <c r="FTL28" i="7" s="1"/>
  <c r="FTN28" i="7" s="1"/>
  <c r="FTP28" i="7" s="1"/>
  <c r="FTR28" i="7" s="1"/>
  <c r="FTT28" i="7" s="1"/>
  <c r="FTV28" i="7" s="1"/>
  <c r="FTX28" i="7" s="1"/>
  <c r="FTZ28" i="7" s="1"/>
  <c r="FUB28" i="7" s="1"/>
  <c r="FUD28" i="7" s="1"/>
  <c r="FUF28" i="7" s="1"/>
  <c r="FUH28" i="7" s="1"/>
  <c r="FUJ28" i="7" s="1"/>
  <c r="FUL28" i="7" s="1"/>
  <c r="FUN28" i="7" s="1"/>
  <c r="FUP28" i="7" s="1"/>
  <c r="FUR28" i="7" s="1"/>
  <c r="FUT28" i="7" s="1"/>
  <c r="FUV28" i="7" s="1"/>
  <c r="FUX28" i="7" s="1"/>
  <c r="FUZ28" i="7" s="1"/>
  <c r="FVB28" i="7" s="1"/>
  <c r="FVD28" i="7" s="1"/>
  <c r="FVF28" i="7" s="1"/>
  <c r="FVH28" i="7" s="1"/>
  <c r="FVJ28" i="7" s="1"/>
  <c r="FVL28" i="7" s="1"/>
  <c r="FVN28" i="7" s="1"/>
  <c r="FVP28" i="7" s="1"/>
  <c r="FVR28" i="7" s="1"/>
  <c r="FVT28" i="7" s="1"/>
  <c r="FVV28" i="7" s="1"/>
  <c r="FVX28" i="7" s="1"/>
  <c r="FVZ28" i="7" s="1"/>
  <c r="FWB28" i="7" s="1"/>
  <c r="FWD28" i="7" s="1"/>
  <c r="FWF28" i="7" s="1"/>
  <c r="FWH28" i="7" s="1"/>
  <c r="FWJ28" i="7" s="1"/>
  <c r="FWL28" i="7" s="1"/>
  <c r="FWN28" i="7" s="1"/>
  <c r="FWP28" i="7" s="1"/>
  <c r="FWR28" i="7" s="1"/>
  <c r="FWT28" i="7" s="1"/>
  <c r="FWV28" i="7" s="1"/>
  <c r="FWX28" i="7" s="1"/>
  <c r="FWZ28" i="7" s="1"/>
  <c r="FXB28" i="7" s="1"/>
  <c r="FXD28" i="7" s="1"/>
  <c r="FXF28" i="7" s="1"/>
  <c r="FXH28" i="7" s="1"/>
  <c r="FXJ28" i="7" s="1"/>
  <c r="FXL28" i="7" s="1"/>
  <c r="FXN28" i="7" s="1"/>
  <c r="FXP28" i="7" s="1"/>
  <c r="FXR28" i="7" s="1"/>
  <c r="FXT28" i="7" s="1"/>
  <c r="FXV28" i="7" s="1"/>
  <c r="FXX28" i="7" s="1"/>
  <c r="FXZ28" i="7" s="1"/>
  <c r="FYB28" i="7" s="1"/>
  <c r="FYD28" i="7" s="1"/>
  <c r="FYF28" i="7" s="1"/>
  <c r="FYH28" i="7" s="1"/>
  <c r="FYJ28" i="7" s="1"/>
  <c r="FYL28" i="7" s="1"/>
  <c r="FYN28" i="7" s="1"/>
  <c r="FYP28" i="7" s="1"/>
  <c r="FYR28" i="7" s="1"/>
  <c r="FYT28" i="7" s="1"/>
  <c r="FYV28" i="7" s="1"/>
  <c r="FYX28" i="7" s="1"/>
  <c r="FYZ28" i="7" s="1"/>
  <c r="FZB28" i="7" s="1"/>
  <c r="FZD28" i="7" s="1"/>
  <c r="FZF28" i="7" s="1"/>
  <c r="FZH28" i="7" s="1"/>
  <c r="FZJ28" i="7" s="1"/>
  <c r="FZL28" i="7" s="1"/>
  <c r="FZN28" i="7" s="1"/>
  <c r="FZP28" i="7" s="1"/>
  <c r="FZR28" i="7" s="1"/>
  <c r="FZT28" i="7" s="1"/>
  <c r="FZV28" i="7" s="1"/>
  <c r="FZX28" i="7" s="1"/>
  <c r="FZZ28" i="7" s="1"/>
  <c r="GAB28" i="7" s="1"/>
  <c r="GAD28" i="7" s="1"/>
  <c r="GAF28" i="7" s="1"/>
  <c r="GAH28" i="7" s="1"/>
  <c r="GAJ28" i="7" s="1"/>
  <c r="GAL28" i="7" s="1"/>
  <c r="GAN28" i="7" s="1"/>
  <c r="GAP28" i="7" s="1"/>
  <c r="GAR28" i="7" s="1"/>
  <c r="GAT28" i="7" s="1"/>
  <c r="GAV28" i="7" s="1"/>
  <c r="GAX28" i="7" s="1"/>
  <c r="GAZ28" i="7" s="1"/>
  <c r="GBB28" i="7" s="1"/>
  <c r="GBD28" i="7" s="1"/>
  <c r="GBF28" i="7" s="1"/>
  <c r="GBH28" i="7" s="1"/>
  <c r="GBJ28" i="7" s="1"/>
  <c r="GBL28" i="7" s="1"/>
  <c r="GBN28" i="7" s="1"/>
  <c r="GBP28" i="7" s="1"/>
  <c r="GBR28" i="7" s="1"/>
  <c r="GBT28" i="7" s="1"/>
  <c r="GBV28" i="7" s="1"/>
  <c r="GBX28" i="7" s="1"/>
  <c r="GBZ28" i="7" s="1"/>
  <c r="GCB28" i="7" s="1"/>
  <c r="GCD28" i="7" s="1"/>
  <c r="GCF28" i="7" s="1"/>
  <c r="GCH28" i="7" s="1"/>
  <c r="GCJ28" i="7" s="1"/>
  <c r="GCL28" i="7" s="1"/>
  <c r="GCN28" i="7" s="1"/>
  <c r="GCP28" i="7" s="1"/>
  <c r="GCR28" i="7" s="1"/>
  <c r="GCT28" i="7" s="1"/>
  <c r="GCV28" i="7" s="1"/>
  <c r="GCX28" i="7" s="1"/>
  <c r="GCZ28" i="7" s="1"/>
  <c r="GDB28" i="7" s="1"/>
  <c r="GDD28" i="7" s="1"/>
  <c r="GDF28" i="7" s="1"/>
  <c r="GDH28" i="7" s="1"/>
  <c r="GDJ28" i="7" s="1"/>
  <c r="GDL28" i="7" s="1"/>
  <c r="GDN28" i="7" s="1"/>
  <c r="GDP28" i="7" s="1"/>
  <c r="GDR28" i="7" s="1"/>
  <c r="GDT28" i="7" s="1"/>
  <c r="GDV28" i="7" s="1"/>
  <c r="GDX28" i="7" s="1"/>
  <c r="GDZ28" i="7" s="1"/>
  <c r="GEB28" i="7" s="1"/>
  <c r="GED28" i="7" s="1"/>
  <c r="GEF28" i="7" s="1"/>
  <c r="GEH28" i="7" s="1"/>
  <c r="GEJ28" i="7" s="1"/>
  <c r="GEL28" i="7" s="1"/>
  <c r="GEN28" i="7" s="1"/>
  <c r="GEP28" i="7" s="1"/>
  <c r="GER28" i="7" s="1"/>
  <c r="GET28" i="7" s="1"/>
  <c r="GEV28" i="7" s="1"/>
  <c r="GEX28" i="7" s="1"/>
  <c r="GEZ28" i="7" s="1"/>
  <c r="GFB28" i="7" s="1"/>
  <c r="GFD28" i="7" s="1"/>
  <c r="GFF28" i="7" s="1"/>
  <c r="GFH28" i="7" s="1"/>
  <c r="GFJ28" i="7" s="1"/>
  <c r="GFL28" i="7" s="1"/>
  <c r="GFN28" i="7" s="1"/>
  <c r="GFP28" i="7" s="1"/>
  <c r="GFR28" i="7" s="1"/>
  <c r="GFT28" i="7" s="1"/>
  <c r="GFV28" i="7" s="1"/>
  <c r="GFX28" i="7" s="1"/>
  <c r="GFZ28" i="7" s="1"/>
  <c r="GGB28" i="7" s="1"/>
  <c r="GGD28" i="7" s="1"/>
  <c r="GGF28" i="7" s="1"/>
  <c r="GGH28" i="7" s="1"/>
  <c r="GGJ28" i="7" s="1"/>
  <c r="GGL28" i="7" s="1"/>
  <c r="GGN28" i="7" s="1"/>
  <c r="GGP28" i="7" s="1"/>
  <c r="GGR28" i="7" s="1"/>
  <c r="GGT28" i="7" s="1"/>
  <c r="GGV28" i="7" s="1"/>
  <c r="GGX28" i="7" s="1"/>
  <c r="GGZ28" i="7" s="1"/>
  <c r="GHB28" i="7" s="1"/>
  <c r="GHD28" i="7" s="1"/>
  <c r="GHF28" i="7" s="1"/>
  <c r="GHH28" i="7" s="1"/>
  <c r="GHJ28" i="7" s="1"/>
  <c r="GHL28" i="7" s="1"/>
  <c r="GHN28" i="7" s="1"/>
  <c r="GHP28" i="7" s="1"/>
  <c r="GHR28" i="7" s="1"/>
  <c r="GHT28" i="7" s="1"/>
  <c r="GHV28" i="7" s="1"/>
  <c r="GHX28" i="7" s="1"/>
  <c r="GHZ28" i="7" s="1"/>
  <c r="GIB28" i="7" s="1"/>
  <c r="GID28" i="7" s="1"/>
  <c r="GIF28" i="7" s="1"/>
  <c r="GIH28" i="7" s="1"/>
  <c r="GIJ28" i="7" s="1"/>
  <c r="GIL28" i="7" s="1"/>
  <c r="GIN28" i="7" s="1"/>
  <c r="GIP28" i="7" s="1"/>
  <c r="GIR28" i="7" s="1"/>
  <c r="GIT28" i="7" s="1"/>
  <c r="GIV28" i="7" s="1"/>
  <c r="GIX28" i="7" s="1"/>
  <c r="GIZ28" i="7" s="1"/>
  <c r="GJB28" i="7" s="1"/>
  <c r="GJD28" i="7" s="1"/>
  <c r="GJF28" i="7" s="1"/>
  <c r="GJH28" i="7" s="1"/>
  <c r="GJJ28" i="7" s="1"/>
  <c r="GJL28" i="7" s="1"/>
  <c r="GJN28" i="7" s="1"/>
  <c r="GJP28" i="7" s="1"/>
  <c r="GJR28" i="7" s="1"/>
  <c r="GJT28" i="7" s="1"/>
  <c r="GJV28" i="7" s="1"/>
  <c r="GJX28" i="7" s="1"/>
  <c r="GJZ28" i="7" s="1"/>
  <c r="GKB28" i="7" s="1"/>
  <c r="GKD28" i="7" s="1"/>
  <c r="GKF28" i="7" s="1"/>
  <c r="GKH28" i="7" s="1"/>
  <c r="GKJ28" i="7" s="1"/>
  <c r="GKL28" i="7" s="1"/>
  <c r="GKN28" i="7" s="1"/>
  <c r="GKP28" i="7" s="1"/>
  <c r="GKR28" i="7" s="1"/>
  <c r="GKT28" i="7" s="1"/>
  <c r="GKV28" i="7" s="1"/>
  <c r="GKX28" i="7" s="1"/>
  <c r="GKZ28" i="7" s="1"/>
  <c r="GLB28" i="7" s="1"/>
  <c r="GLD28" i="7" s="1"/>
  <c r="GLF28" i="7" s="1"/>
  <c r="GLH28" i="7" s="1"/>
  <c r="GLJ28" i="7" s="1"/>
  <c r="GLL28" i="7" s="1"/>
  <c r="GLN28" i="7" s="1"/>
  <c r="GLP28" i="7" s="1"/>
  <c r="GLR28" i="7" s="1"/>
  <c r="GLT28" i="7" s="1"/>
  <c r="GLV28" i="7" s="1"/>
  <c r="GLX28" i="7" s="1"/>
  <c r="GLZ28" i="7" s="1"/>
  <c r="GMB28" i="7" s="1"/>
  <c r="GMD28" i="7" s="1"/>
  <c r="GMF28" i="7" s="1"/>
  <c r="GMH28" i="7" s="1"/>
  <c r="GMJ28" i="7" s="1"/>
  <c r="GML28" i="7" s="1"/>
  <c r="GMN28" i="7" s="1"/>
  <c r="GMP28" i="7" s="1"/>
  <c r="GMR28" i="7" s="1"/>
  <c r="GMT28" i="7" s="1"/>
  <c r="GMV28" i="7" s="1"/>
  <c r="GMX28" i="7" s="1"/>
  <c r="GMZ28" i="7" s="1"/>
  <c r="GNB28" i="7" s="1"/>
  <c r="GND28" i="7" s="1"/>
  <c r="GNF28" i="7" s="1"/>
  <c r="GNH28" i="7" s="1"/>
  <c r="GNJ28" i="7" s="1"/>
  <c r="GNL28" i="7" s="1"/>
  <c r="GNN28" i="7" s="1"/>
  <c r="GNP28" i="7" s="1"/>
  <c r="GNR28" i="7" s="1"/>
  <c r="GNT28" i="7" s="1"/>
  <c r="GNV28" i="7" s="1"/>
  <c r="GNX28" i="7" s="1"/>
  <c r="GNZ28" i="7" s="1"/>
  <c r="GOB28" i="7" s="1"/>
  <c r="GOD28" i="7" s="1"/>
  <c r="GOF28" i="7" s="1"/>
  <c r="GOH28" i="7" s="1"/>
  <c r="GOJ28" i="7" s="1"/>
  <c r="GOL28" i="7" s="1"/>
  <c r="GON28" i="7" s="1"/>
  <c r="GOP28" i="7" s="1"/>
  <c r="GOR28" i="7" s="1"/>
  <c r="GOT28" i="7" s="1"/>
  <c r="GOV28" i="7" s="1"/>
  <c r="GOX28" i="7" s="1"/>
  <c r="GOZ28" i="7" s="1"/>
  <c r="GPB28" i="7" s="1"/>
  <c r="GPD28" i="7" s="1"/>
  <c r="GPF28" i="7" s="1"/>
  <c r="GPH28" i="7" s="1"/>
  <c r="GPJ28" i="7" s="1"/>
  <c r="GPL28" i="7" s="1"/>
  <c r="GPN28" i="7" s="1"/>
  <c r="GPP28" i="7" s="1"/>
  <c r="GPR28" i="7" s="1"/>
  <c r="GPT28" i="7" s="1"/>
  <c r="GPV28" i="7" s="1"/>
  <c r="GPX28" i="7" s="1"/>
  <c r="GPZ28" i="7" s="1"/>
  <c r="GQB28" i="7" s="1"/>
  <c r="GQD28" i="7" s="1"/>
  <c r="GQF28" i="7" s="1"/>
  <c r="GQH28" i="7" s="1"/>
  <c r="GQJ28" i="7" s="1"/>
  <c r="GQL28" i="7" s="1"/>
  <c r="GQN28" i="7" s="1"/>
  <c r="GQP28" i="7" s="1"/>
  <c r="GQR28" i="7" s="1"/>
  <c r="GQT28" i="7" s="1"/>
  <c r="GQV28" i="7" s="1"/>
  <c r="GQX28" i="7" s="1"/>
  <c r="GQZ28" i="7" s="1"/>
  <c r="GRB28" i="7" s="1"/>
  <c r="GRD28" i="7" s="1"/>
  <c r="GRF28" i="7" s="1"/>
  <c r="GRH28" i="7" s="1"/>
  <c r="GRJ28" i="7" s="1"/>
  <c r="GRL28" i="7" s="1"/>
  <c r="GRN28" i="7" s="1"/>
  <c r="GRP28" i="7" s="1"/>
  <c r="GRR28" i="7" s="1"/>
  <c r="GRT28" i="7" s="1"/>
  <c r="GRV28" i="7" s="1"/>
  <c r="GRX28" i="7" s="1"/>
  <c r="GRZ28" i="7" s="1"/>
  <c r="GSB28" i="7" s="1"/>
  <c r="GSD28" i="7" s="1"/>
  <c r="GSF28" i="7" s="1"/>
  <c r="GSH28" i="7" s="1"/>
  <c r="GSJ28" i="7" s="1"/>
  <c r="GSL28" i="7" s="1"/>
  <c r="GSN28" i="7" s="1"/>
  <c r="GSP28" i="7" s="1"/>
  <c r="GSR28" i="7" s="1"/>
  <c r="GST28" i="7" s="1"/>
  <c r="GSV28" i="7" s="1"/>
  <c r="GSX28" i="7" s="1"/>
  <c r="GSZ28" i="7" s="1"/>
  <c r="GTB28" i="7" s="1"/>
  <c r="GTD28" i="7" s="1"/>
  <c r="GTF28" i="7" s="1"/>
  <c r="GTH28" i="7" s="1"/>
  <c r="GTJ28" i="7" s="1"/>
  <c r="GTL28" i="7" s="1"/>
  <c r="GTN28" i="7" s="1"/>
  <c r="GTP28" i="7" s="1"/>
  <c r="GTR28" i="7" s="1"/>
  <c r="GTT28" i="7" s="1"/>
  <c r="GTV28" i="7" s="1"/>
  <c r="GTX28" i="7" s="1"/>
  <c r="GTZ28" i="7" s="1"/>
  <c r="GUB28" i="7" s="1"/>
  <c r="GUD28" i="7" s="1"/>
  <c r="GUF28" i="7" s="1"/>
  <c r="GUH28" i="7" s="1"/>
  <c r="GUJ28" i="7" s="1"/>
  <c r="GUL28" i="7" s="1"/>
  <c r="GUN28" i="7" s="1"/>
  <c r="GUP28" i="7" s="1"/>
  <c r="GUR28" i="7" s="1"/>
  <c r="GUT28" i="7" s="1"/>
  <c r="GUV28" i="7" s="1"/>
  <c r="GUX28" i="7" s="1"/>
  <c r="GUZ28" i="7" s="1"/>
  <c r="GVB28" i="7" s="1"/>
  <c r="GVD28" i="7" s="1"/>
  <c r="GVF28" i="7" s="1"/>
  <c r="GVH28" i="7" s="1"/>
  <c r="GVJ28" i="7" s="1"/>
  <c r="GVL28" i="7" s="1"/>
  <c r="GVN28" i="7" s="1"/>
  <c r="GVP28" i="7" s="1"/>
  <c r="GVR28" i="7" s="1"/>
  <c r="GVT28" i="7" s="1"/>
  <c r="GVV28" i="7" s="1"/>
  <c r="GVX28" i="7" s="1"/>
  <c r="GVZ28" i="7" s="1"/>
  <c r="GWB28" i="7" s="1"/>
  <c r="GWD28" i="7" s="1"/>
  <c r="GWF28" i="7" s="1"/>
  <c r="GWH28" i="7" s="1"/>
  <c r="GWJ28" i="7" s="1"/>
  <c r="GWL28" i="7" s="1"/>
  <c r="GWN28" i="7" s="1"/>
  <c r="GWP28" i="7" s="1"/>
  <c r="GWR28" i="7" s="1"/>
  <c r="GWT28" i="7" s="1"/>
  <c r="GWV28" i="7" s="1"/>
  <c r="GWX28" i="7" s="1"/>
  <c r="GWZ28" i="7" s="1"/>
  <c r="GXB28" i="7" s="1"/>
  <c r="GXD28" i="7" s="1"/>
  <c r="GXF28" i="7" s="1"/>
  <c r="GXH28" i="7" s="1"/>
  <c r="GXJ28" i="7" s="1"/>
  <c r="GXL28" i="7" s="1"/>
  <c r="GXN28" i="7" s="1"/>
  <c r="GXP28" i="7" s="1"/>
  <c r="GXR28" i="7" s="1"/>
  <c r="GXT28" i="7" s="1"/>
  <c r="GXV28" i="7" s="1"/>
  <c r="GXX28" i="7" s="1"/>
  <c r="GXZ28" i="7" s="1"/>
  <c r="GYB28" i="7" s="1"/>
  <c r="GYD28" i="7" s="1"/>
  <c r="GYF28" i="7" s="1"/>
  <c r="GYH28" i="7" s="1"/>
  <c r="GYJ28" i="7" s="1"/>
  <c r="GYL28" i="7" s="1"/>
  <c r="GYN28" i="7" s="1"/>
  <c r="GYP28" i="7" s="1"/>
  <c r="GYR28" i="7" s="1"/>
  <c r="GYT28" i="7" s="1"/>
  <c r="GYV28" i="7" s="1"/>
  <c r="GYX28" i="7" s="1"/>
  <c r="GYZ28" i="7" s="1"/>
  <c r="GZB28" i="7" s="1"/>
  <c r="GZD28" i="7" s="1"/>
  <c r="GZF28" i="7" s="1"/>
  <c r="GZH28" i="7" s="1"/>
  <c r="GZJ28" i="7" s="1"/>
  <c r="GZL28" i="7" s="1"/>
  <c r="GZN28" i="7" s="1"/>
  <c r="GZP28" i="7" s="1"/>
  <c r="GZR28" i="7" s="1"/>
  <c r="GZT28" i="7" s="1"/>
  <c r="GZV28" i="7" s="1"/>
  <c r="GZX28" i="7" s="1"/>
  <c r="GZZ28" i="7" s="1"/>
  <c r="HAB28" i="7" s="1"/>
  <c r="HAD28" i="7" s="1"/>
  <c r="HAF28" i="7" s="1"/>
  <c r="HAH28" i="7" s="1"/>
  <c r="HAJ28" i="7" s="1"/>
  <c r="HAL28" i="7" s="1"/>
  <c r="HAN28" i="7" s="1"/>
  <c r="HAP28" i="7" s="1"/>
  <c r="HAR28" i="7" s="1"/>
  <c r="HAT28" i="7" s="1"/>
  <c r="HAV28" i="7" s="1"/>
  <c r="HAX28" i="7" s="1"/>
  <c r="HAZ28" i="7" s="1"/>
  <c r="HBB28" i="7" s="1"/>
  <c r="HBD28" i="7" s="1"/>
  <c r="HBF28" i="7" s="1"/>
  <c r="HBH28" i="7" s="1"/>
  <c r="HBJ28" i="7" s="1"/>
  <c r="HBL28" i="7" s="1"/>
  <c r="HBN28" i="7" s="1"/>
  <c r="HBP28" i="7" s="1"/>
  <c r="HBR28" i="7" s="1"/>
  <c r="HBT28" i="7" s="1"/>
  <c r="HBV28" i="7" s="1"/>
  <c r="HBX28" i="7" s="1"/>
  <c r="HBZ28" i="7" s="1"/>
  <c r="HCB28" i="7" s="1"/>
  <c r="HCD28" i="7" s="1"/>
  <c r="HCF28" i="7" s="1"/>
  <c r="HCH28" i="7" s="1"/>
  <c r="HCJ28" i="7" s="1"/>
  <c r="HCL28" i="7" s="1"/>
  <c r="HCN28" i="7" s="1"/>
  <c r="HCP28" i="7" s="1"/>
  <c r="HCR28" i="7" s="1"/>
  <c r="HCT28" i="7" s="1"/>
  <c r="HCV28" i="7" s="1"/>
  <c r="HCX28" i="7" s="1"/>
  <c r="HCZ28" i="7" s="1"/>
  <c r="HDB28" i="7" s="1"/>
  <c r="HDD28" i="7" s="1"/>
  <c r="HDF28" i="7" s="1"/>
  <c r="HDH28" i="7" s="1"/>
  <c r="HDJ28" i="7" s="1"/>
  <c r="HDL28" i="7" s="1"/>
  <c r="HDN28" i="7" s="1"/>
  <c r="HDP28" i="7" s="1"/>
  <c r="HDR28" i="7" s="1"/>
  <c r="HDT28" i="7" s="1"/>
  <c r="HDV28" i="7" s="1"/>
  <c r="HDX28" i="7" s="1"/>
  <c r="HDZ28" i="7" s="1"/>
  <c r="HEB28" i="7" s="1"/>
  <c r="HED28" i="7" s="1"/>
  <c r="HEF28" i="7" s="1"/>
  <c r="HEH28" i="7" s="1"/>
  <c r="HEJ28" i="7" s="1"/>
  <c r="HEL28" i="7" s="1"/>
  <c r="HEN28" i="7" s="1"/>
  <c r="HEP28" i="7" s="1"/>
  <c r="HER28" i="7" s="1"/>
  <c r="HET28" i="7" s="1"/>
  <c r="HEV28" i="7" s="1"/>
  <c r="HEX28" i="7" s="1"/>
  <c r="HEZ28" i="7" s="1"/>
  <c r="HFB28" i="7" s="1"/>
  <c r="HFD28" i="7" s="1"/>
  <c r="HFF28" i="7" s="1"/>
  <c r="HFH28" i="7" s="1"/>
  <c r="HFJ28" i="7" s="1"/>
  <c r="HFL28" i="7" s="1"/>
  <c r="HFN28" i="7" s="1"/>
  <c r="HFP28" i="7" s="1"/>
  <c r="HFR28" i="7" s="1"/>
  <c r="HFT28" i="7" s="1"/>
  <c r="HFV28" i="7" s="1"/>
  <c r="HFX28" i="7" s="1"/>
  <c r="HFZ28" i="7" s="1"/>
  <c r="HGB28" i="7" s="1"/>
  <c r="HGD28" i="7" s="1"/>
  <c r="HGF28" i="7" s="1"/>
  <c r="HGH28" i="7" s="1"/>
  <c r="HGJ28" i="7" s="1"/>
  <c r="HGL28" i="7" s="1"/>
  <c r="HGN28" i="7" s="1"/>
  <c r="HGP28" i="7" s="1"/>
  <c r="HGR28" i="7" s="1"/>
  <c r="HGT28" i="7" s="1"/>
  <c r="HGV28" i="7" s="1"/>
  <c r="HGX28" i="7" s="1"/>
  <c r="HGZ28" i="7" s="1"/>
  <c r="HHB28" i="7" s="1"/>
  <c r="HHD28" i="7" s="1"/>
  <c r="HHF28" i="7" s="1"/>
  <c r="HHH28" i="7" s="1"/>
  <c r="HHJ28" i="7" s="1"/>
  <c r="HHL28" i="7" s="1"/>
  <c r="HHN28" i="7" s="1"/>
  <c r="HHP28" i="7" s="1"/>
  <c r="HHR28" i="7" s="1"/>
  <c r="HHT28" i="7" s="1"/>
  <c r="HHV28" i="7" s="1"/>
  <c r="HHX28" i="7" s="1"/>
  <c r="HHZ28" i="7" s="1"/>
  <c r="HIB28" i="7" s="1"/>
  <c r="HID28" i="7" s="1"/>
  <c r="HIF28" i="7" s="1"/>
  <c r="HIH28" i="7" s="1"/>
  <c r="HIJ28" i="7" s="1"/>
  <c r="HIL28" i="7" s="1"/>
  <c r="HIN28" i="7" s="1"/>
  <c r="HIP28" i="7" s="1"/>
  <c r="HIR28" i="7" s="1"/>
  <c r="HIT28" i="7" s="1"/>
  <c r="HIV28" i="7" s="1"/>
  <c r="HIX28" i="7" s="1"/>
  <c r="HIZ28" i="7" s="1"/>
  <c r="HJB28" i="7" s="1"/>
  <c r="HJD28" i="7" s="1"/>
  <c r="HJF28" i="7" s="1"/>
  <c r="HJH28" i="7" s="1"/>
  <c r="HJJ28" i="7" s="1"/>
  <c r="HJL28" i="7" s="1"/>
  <c r="HJN28" i="7" s="1"/>
  <c r="HJP28" i="7" s="1"/>
  <c r="HJR28" i="7" s="1"/>
  <c r="HJT28" i="7" s="1"/>
  <c r="HJV28" i="7" s="1"/>
  <c r="HJX28" i="7" s="1"/>
  <c r="HJZ28" i="7" s="1"/>
  <c r="HKB28" i="7" s="1"/>
  <c r="HKD28" i="7" s="1"/>
  <c r="HKF28" i="7" s="1"/>
  <c r="HKH28" i="7" s="1"/>
  <c r="HKJ28" i="7" s="1"/>
  <c r="HKL28" i="7" s="1"/>
  <c r="HKN28" i="7" s="1"/>
  <c r="HKP28" i="7" s="1"/>
  <c r="HKR28" i="7" s="1"/>
  <c r="HKT28" i="7" s="1"/>
  <c r="HKV28" i="7" s="1"/>
  <c r="HKX28" i="7" s="1"/>
  <c r="HKZ28" i="7" s="1"/>
  <c r="HLB28" i="7" s="1"/>
  <c r="HLD28" i="7" s="1"/>
  <c r="HLF28" i="7" s="1"/>
  <c r="HLH28" i="7" s="1"/>
  <c r="HLJ28" i="7" s="1"/>
  <c r="HLL28" i="7" s="1"/>
  <c r="HLN28" i="7" s="1"/>
  <c r="HLP28" i="7" s="1"/>
  <c r="HLR28" i="7" s="1"/>
  <c r="HLT28" i="7" s="1"/>
  <c r="HLV28" i="7" s="1"/>
  <c r="HLX28" i="7" s="1"/>
  <c r="HLZ28" i="7" s="1"/>
  <c r="HMB28" i="7" s="1"/>
  <c r="HMD28" i="7" s="1"/>
  <c r="HMF28" i="7" s="1"/>
  <c r="HMH28" i="7" s="1"/>
  <c r="HMJ28" i="7" s="1"/>
  <c r="HML28" i="7" s="1"/>
  <c r="HMN28" i="7" s="1"/>
  <c r="HMP28" i="7" s="1"/>
  <c r="HMR28" i="7" s="1"/>
  <c r="HMT28" i="7" s="1"/>
  <c r="HMV28" i="7" s="1"/>
  <c r="HMX28" i="7" s="1"/>
  <c r="HMZ28" i="7" s="1"/>
  <c r="HNB28" i="7" s="1"/>
  <c r="HND28" i="7" s="1"/>
  <c r="HNF28" i="7" s="1"/>
  <c r="HNH28" i="7" s="1"/>
  <c r="HNJ28" i="7" s="1"/>
  <c r="HNL28" i="7" s="1"/>
  <c r="HNN28" i="7" s="1"/>
  <c r="HNP28" i="7" s="1"/>
  <c r="HNR28" i="7" s="1"/>
  <c r="HNT28" i="7" s="1"/>
  <c r="HNV28" i="7" s="1"/>
  <c r="HNX28" i="7" s="1"/>
  <c r="HNZ28" i="7" s="1"/>
  <c r="HOB28" i="7" s="1"/>
  <c r="HOD28" i="7" s="1"/>
  <c r="HOF28" i="7" s="1"/>
  <c r="HOH28" i="7" s="1"/>
  <c r="HOJ28" i="7" s="1"/>
  <c r="HOL28" i="7" s="1"/>
  <c r="HON28" i="7" s="1"/>
  <c r="HOP28" i="7" s="1"/>
  <c r="HOR28" i="7" s="1"/>
  <c r="HOT28" i="7" s="1"/>
  <c r="HOV28" i="7" s="1"/>
  <c r="HOX28" i="7" s="1"/>
  <c r="HOZ28" i="7" s="1"/>
  <c r="HPB28" i="7" s="1"/>
  <c r="HPD28" i="7" s="1"/>
  <c r="HPF28" i="7" s="1"/>
  <c r="HPH28" i="7" s="1"/>
  <c r="HPJ28" i="7" s="1"/>
  <c r="HPL28" i="7" s="1"/>
  <c r="HPN28" i="7" s="1"/>
  <c r="HPP28" i="7" s="1"/>
  <c r="HPR28" i="7" s="1"/>
  <c r="HPT28" i="7" s="1"/>
  <c r="HPV28" i="7" s="1"/>
  <c r="HPX28" i="7" s="1"/>
  <c r="HPZ28" i="7" s="1"/>
  <c r="HQB28" i="7" s="1"/>
  <c r="HQD28" i="7" s="1"/>
  <c r="HQF28" i="7" s="1"/>
  <c r="HQH28" i="7" s="1"/>
  <c r="HQJ28" i="7" s="1"/>
  <c r="HQL28" i="7" s="1"/>
  <c r="HQN28" i="7" s="1"/>
  <c r="HQP28" i="7" s="1"/>
  <c r="HQR28" i="7" s="1"/>
  <c r="HQT28" i="7" s="1"/>
  <c r="HQV28" i="7" s="1"/>
  <c r="HQX28" i="7" s="1"/>
  <c r="HQZ28" i="7" s="1"/>
  <c r="HRB28" i="7" s="1"/>
  <c r="HRD28" i="7" s="1"/>
  <c r="HRF28" i="7" s="1"/>
  <c r="HRH28" i="7" s="1"/>
  <c r="HRJ28" i="7" s="1"/>
  <c r="HRL28" i="7" s="1"/>
  <c r="HRN28" i="7" s="1"/>
  <c r="HRP28" i="7" s="1"/>
  <c r="HRR28" i="7" s="1"/>
  <c r="HRT28" i="7" s="1"/>
  <c r="HRV28" i="7" s="1"/>
  <c r="HRX28" i="7" s="1"/>
  <c r="HRZ28" i="7" s="1"/>
  <c r="HSB28" i="7" s="1"/>
  <c r="HSD28" i="7" s="1"/>
  <c r="HSF28" i="7" s="1"/>
  <c r="HSH28" i="7" s="1"/>
  <c r="HSJ28" i="7" s="1"/>
  <c r="HSL28" i="7" s="1"/>
  <c r="HSN28" i="7" s="1"/>
  <c r="HSP28" i="7" s="1"/>
  <c r="HSR28" i="7" s="1"/>
  <c r="HST28" i="7" s="1"/>
  <c r="HSV28" i="7" s="1"/>
  <c r="HSX28" i="7" s="1"/>
  <c r="HSZ28" i="7" s="1"/>
  <c r="HTB28" i="7" s="1"/>
  <c r="HTD28" i="7" s="1"/>
  <c r="HTF28" i="7" s="1"/>
  <c r="HTH28" i="7" s="1"/>
  <c r="HTJ28" i="7" s="1"/>
  <c r="HTL28" i="7" s="1"/>
  <c r="HTN28" i="7" s="1"/>
  <c r="HTP28" i="7" s="1"/>
  <c r="HTR28" i="7" s="1"/>
  <c r="HTT28" i="7" s="1"/>
  <c r="HTV28" i="7" s="1"/>
  <c r="HTX28" i="7" s="1"/>
  <c r="HTZ28" i="7" s="1"/>
  <c r="HUB28" i="7" s="1"/>
  <c r="HUD28" i="7" s="1"/>
  <c r="HUF28" i="7" s="1"/>
  <c r="HUH28" i="7" s="1"/>
  <c r="HUJ28" i="7" s="1"/>
  <c r="HUL28" i="7" s="1"/>
  <c r="HUN28" i="7" s="1"/>
  <c r="HUP28" i="7" s="1"/>
  <c r="HUR28" i="7" s="1"/>
  <c r="HUT28" i="7" s="1"/>
  <c r="HUV28" i="7" s="1"/>
  <c r="HUX28" i="7" s="1"/>
  <c r="HUZ28" i="7" s="1"/>
  <c r="HVB28" i="7" s="1"/>
  <c r="HVD28" i="7" s="1"/>
  <c r="HVF28" i="7" s="1"/>
  <c r="HVH28" i="7" s="1"/>
  <c r="HVJ28" i="7" s="1"/>
  <c r="HVL28" i="7" s="1"/>
  <c r="HVN28" i="7" s="1"/>
  <c r="HVP28" i="7" s="1"/>
  <c r="HVR28" i="7" s="1"/>
  <c r="HVT28" i="7" s="1"/>
  <c r="HVV28" i="7" s="1"/>
  <c r="HVX28" i="7" s="1"/>
  <c r="HVZ28" i="7" s="1"/>
  <c r="HWB28" i="7" s="1"/>
  <c r="HWD28" i="7" s="1"/>
  <c r="HWF28" i="7" s="1"/>
  <c r="HWH28" i="7" s="1"/>
  <c r="HWJ28" i="7" s="1"/>
  <c r="HWL28" i="7" s="1"/>
  <c r="HWN28" i="7" s="1"/>
  <c r="HWP28" i="7" s="1"/>
  <c r="HWR28" i="7" s="1"/>
  <c r="HWT28" i="7" s="1"/>
  <c r="HWV28" i="7" s="1"/>
  <c r="HWX28" i="7" s="1"/>
  <c r="HWZ28" i="7" s="1"/>
  <c r="HXB28" i="7" s="1"/>
  <c r="HXD28" i="7" s="1"/>
  <c r="HXF28" i="7" s="1"/>
  <c r="HXH28" i="7" s="1"/>
  <c r="HXJ28" i="7" s="1"/>
  <c r="HXL28" i="7" s="1"/>
  <c r="HXN28" i="7" s="1"/>
  <c r="HXP28" i="7" s="1"/>
  <c r="HXR28" i="7" s="1"/>
  <c r="HXT28" i="7" s="1"/>
  <c r="HXV28" i="7" s="1"/>
  <c r="HXX28" i="7" s="1"/>
  <c r="HXZ28" i="7" s="1"/>
  <c r="HYB28" i="7" s="1"/>
  <c r="HYD28" i="7" s="1"/>
  <c r="HYF28" i="7" s="1"/>
  <c r="HYH28" i="7" s="1"/>
  <c r="HYJ28" i="7" s="1"/>
  <c r="HYL28" i="7" s="1"/>
  <c r="HYN28" i="7" s="1"/>
  <c r="HYP28" i="7" s="1"/>
  <c r="HYR28" i="7" s="1"/>
  <c r="HYT28" i="7" s="1"/>
  <c r="HYV28" i="7" s="1"/>
  <c r="HYX28" i="7" s="1"/>
  <c r="HYZ28" i="7" s="1"/>
  <c r="HZB28" i="7" s="1"/>
  <c r="HZD28" i="7" s="1"/>
  <c r="HZF28" i="7" s="1"/>
  <c r="HZH28" i="7" s="1"/>
  <c r="HZJ28" i="7" s="1"/>
  <c r="HZL28" i="7" s="1"/>
  <c r="HZN28" i="7" s="1"/>
  <c r="HZP28" i="7" s="1"/>
  <c r="HZR28" i="7" s="1"/>
  <c r="HZT28" i="7" s="1"/>
  <c r="HZV28" i="7" s="1"/>
  <c r="HZX28" i="7" s="1"/>
  <c r="HZZ28" i="7" s="1"/>
  <c r="IAB28" i="7" s="1"/>
  <c r="IAD28" i="7" s="1"/>
  <c r="IAF28" i="7" s="1"/>
  <c r="IAH28" i="7" s="1"/>
  <c r="IAJ28" i="7" s="1"/>
  <c r="IAL28" i="7" s="1"/>
  <c r="IAN28" i="7" s="1"/>
  <c r="IAP28" i="7" s="1"/>
  <c r="IAR28" i="7" s="1"/>
  <c r="IAT28" i="7" s="1"/>
  <c r="IAV28" i="7" s="1"/>
  <c r="IAX28" i="7" s="1"/>
  <c r="IAZ28" i="7" s="1"/>
  <c r="IBB28" i="7" s="1"/>
  <c r="IBD28" i="7" s="1"/>
  <c r="IBF28" i="7" s="1"/>
  <c r="IBH28" i="7" s="1"/>
  <c r="IBJ28" i="7" s="1"/>
  <c r="IBL28" i="7" s="1"/>
  <c r="IBN28" i="7" s="1"/>
  <c r="IBP28" i="7" s="1"/>
  <c r="IBR28" i="7" s="1"/>
  <c r="IBT28" i="7" s="1"/>
  <c r="IBV28" i="7" s="1"/>
  <c r="IBX28" i="7" s="1"/>
  <c r="IBZ28" i="7" s="1"/>
  <c r="ICB28" i="7" s="1"/>
  <c r="ICD28" i="7" s="1"/>
  <c r="ICF28" i="7" s="1"/>
  <c r="ICH28" i="7" s="1"/>
  <c r="ICJ28" i="7" s="1"/>
  <c r="ICL28" i="7" s="1"/>
  <c r="ICN28" i="7" s="1"/>
  <c r="ICP28" i="7" s="1"/>
  <c r="ICR28" i="7" s="1"/>
  <c r="ICT28" i="7" s="1"/>
  <c r="ICV28" i="7" s="1"/>
  <c r="ICX28" i="7" s="1"/>
  <c r="ICZ28" i="7" s="1"/>
  <c r="IDB28" i="7" s="1"/>
  <c r="IDD28" i="7" s="1"/>
  <c r="IDF28" i="7" s="1"/>
  <c r="IDH28" i="7" s="1"/>
  <c r="IDJ28" i="7" s="1"/>
  <c r="IDL28" i="7" s="1"/>
  <c r="IDN28" i="7" s="1"/>
  <c r="IDP28" i="7" s="1"/>
  <c r="IDR28" i="7" s="1"/>
  <c r="IDT28" i="7" s="1"/>
  <c r="IDV28" i="7" s="1"/>
  <c r="IDX28" i="7" s="1"/>
  <c r="IDZ28" i="7" s="1"/>
  <c r="IEB28" i="7" s="1"/>
  <c r="IED28" i="7" s="1"/>
  <c r="IEF28" i="7" s="1"/>
  <c r="IEH28" i="7" s="1"/>
  <c r="IEJ28" i="7" s="1"/>
  <c r="IEL28" i="7" s="1"/>
  <c r="IEN28" i="7" s="1"/>
  <c r="IEP28" i="7" s="1"/>
  <c r="IER28" i="7" s="1"/>
  <c r="IET28" i="7" s="1"/>
  <c r="IEV28" i="7" s="1"/>
  <c r="IEX28" i="7" s="1"/>
  <c r="IEZ28" i="7" s="1"/>
  <c r="IFB28" i="7" s="1"/>
  <c r="IFD28" i="7" s="1"/>
  <c r="IFF28" i="7" s="1"/>
  <c r="IFH28" i="7" s="1"/>
  <c r="IFJ28" i="7" s="1"/>
  <c r="IFL28" i="7" s="1"/>
  <c r="IFN28" i="7" s="1"/>
  <c r="IFP28" i="7" s="1"/>
  <c r="IFR28" i="7" s="1"/>
  <c r="IFT28" i="7" s="1"/>
  <c r="IFV28" i="7" s="1"/>
  <c r="IFX28" i="7" s="1"/>
  <c r="IFZ28" i="7" s="1"/>
  <c r="IGB28" i="7" s="1"/>
  <c r="IGD28" i="7" s="1"/>
  <c r="IGF28" i="7" s="1"/>
  <c r="IGH28" i="7" s="1"/>
  <c r="IGJ28" i="7" s="1"/>
  <c r="IGL28" i="7" s="1"/>
  <c r="IGN28" i="7" s="1"/>
  <c r="IGP28" i="7" s="1"/>
  <c r="IGR28" i="7" s="1"/>
  <c r="IGT28" i="7" s="1"/>
  <c r="IGV28" i="7" s="1"/>
  <c r="IGX28" i="7" s="1"/>
  <c r="IGZ28" i="7" s="1"/>
  <c r="IHB28" i="7" s="1"/>
  <c r="IHD28" i="7" s="1"/>
  <c r="IHF28" i="7" s="1"/>
  <c r="IHH28" i="7" s="1"/>
  <c r="IHJ28" i="7" s="1"/>
  <c r="IHL28" i="7" s="1"/>
  <c r="IHN28" i="7" s="1"/>
  <c r="IHP28" i="7" s="1"/>
  <c r="IHR28" i="7" s="1"/>
  <c r="IHT28" i="7" s="1"/>
  <c r="IHV28" i="7" s="1"/>
  <c r="IHX28" i="7" s="1"/>
  <c r="IHZ28" i="7" s="1"/>
  <c r="IIB28" i="7" s="1"/>
  <c r="IID28" i="7" s="1"/>
  <c r="IIF28" i="7" s="1"/>
  <c r="IIH28" i="7" s="1"/>
  <c r="IIJ28" i="7" s="1"/>
  <c r="IIL28" i="7" s="1"/>
  <c r="IIN28" i="7" s="1"/>
  <c r="IIP28" i="7" s="1"/>
  <c r="IIR28" i="7" s="1"/>
  <c r="IIT28" i="7" s="1"/>
  <c r="IIV28" i="7" s="1"/>
  <c r="IIX28" i="7" s="1"/>
  <c r="IIZ28" i="7" s="1"/>
  <c r="IJB28" i="7" s="1"/>
  <c r="IJD28" i="7" s="1"/>
  <c r="IJF28" i="7" s="1"/>
  <c r="IJH28" i="7" s="1"/>
  <c r="IJJ28" i="7" s="1"/>
  <c r="IJL28" i="7" s="1"/>
  <c r="IJN28" i="7" s="1"/>
  <c r="IJP28" i="7" s="1"/>
  <c r="IJR28" i="7" s="1"/>
  <c r="IJT28" i="7" s="1"/>
  <c r="IJV28" i="7" s="1"/>
  <c r="IJX28" i="7" s="1"/>
  <c r="IJZ28" i="7" s="1"/>
  <c r="IKB28" i="7" s="1"/>
  <c r="IKD28" i="7" s="1"/>
  <c r="IKF28" i="7" s="1"/>
  <c r="IKH28" i="7" s="1"/>
  <c r="IKJ28" i="7" s="1"/>
  <c r="IKL28" i="7" s="1"/>
  <c r="IKN28" i="7" s="1"/>
  <c r="IKP28" i="7" s="1"/>
  <c r="IKR28" i="7" s="1"/>
  <c r="IKT28" i="7" s="1"/>
  <c r="IKV28" i="7" s="1"/>
  <c r="IKX28" i="7" s="1"/>
  <c r="IKZ28" i="7" s="1"/>
  <c r="ILB28" i="7" s="1"/>
  <c r="ILD28" i="7" s="1"/>
  <c r="ILF28" i="7" s="1"/>
  <c r="ILH28" i="7" s="1"/>
  <c r="ILJ28" i="7" s="1"/>
  <c r="ILL28" i="7" s="1"/>
  <c r="ILN28" i="7" s="1"/>
  <c r="ILP28" i="7" s="1"/>
  <c r="ILR28" i="7" s="1"/>
  <c r="ILT28" i="7" s="1"/>
  <c r="ILV28" i="7" s="1"/>
  <c r="ILX28" i="7" s="1"/>
  <c r="ILZ28" i="7" s="1"/>
  <c r="IMB28" i="7" s="1"/>
  <c r="IMD28" i="7" s="1"/>
  <c r="IMF28" i="7" s="1"/>
  <c r="IMH28" i="7" s="1"/>
  <c r="IMJ28" i="7" s="1"/>
  <c r="IML28" i="7" s="1"/>
  <c r="IMN28" i="7" s="1"/>
  <c r="IMP28" i="7" s="1"/>
  <c r="IMR28" i="7" s="1"/>
  <c r="IMT28" i="7" s="1"/>
  <c r="IMV28" i="7" s="1"/>
  <c r="IMX28" i="7" s="1"/>
  <c r="IMZ28" i="7" s="1"/>
  <c r="INB28" i="7" s="1"/>
  <c r="IND28" i="7" s="1"/>
  <c r="INF28" i="7" s="1"/>
  <c r="INH28" i="7" s="1"/>
  <c r="INJ28" i="7" s="1"/>
  <c r="INL28" i="7" s="1"/>
  <c r="INN28" i="7" s="1"/>
  <c r="INP28" i="7" s="1"/>
  <c r="INR28" i="7" s="1"/>
  <c r="INT28" i="7" s="1"/>
  <c r="INV28" i="7" s="1"/>
  <c r="INX28" i="7" s="1"/>
  <c r="INZ28" i="7" s="1"/>
  <c r="IOB28" i="7" s="1"/>
  <c r="IOD28" i="7" s="1"/>
  <c r="IOF28" i="7" s="1"/>
  <c r="IOH28" i="7" s="1"/>
  <c r="IOJ28" i="7" s="1"/>
  <c r="IOL28" i="7" s="1"/>
  <c r="ION28" i="7" s="1"/>
  <c r="IOP28" i="7" s="1"/>
  <c r="IOR28" i="7" s="1"/>
  <c r="IOT28" i="7" s="1"/>
  <c r="IOV28" i="7" s="1"/>
  <c r="IOX28" i="7" s="1"/>
  <c r="IOZ28" i="7" s="1"/>
  <c r="IPB28" i="7" s="1"/>
  <c r="IPD28" i="7" s="1"/>
  <c r="IPF28" i="7" s="1"/>
  <c r="IPH28" i="7" s="1"/>
  <c r="IPJ28" i="7" s="1"/>
  <c r="IPL28" i="7" s="1"/>
  <c r="IPN28" i="7" s="1"/>
  <c r="IPP28" i="7" s="1"/>
  <c r="IPR28" i="7" s="1"/>
  <c r="IPT28" i="7" s="1"/>
  <c r="IPV28" i="7" s="1"/>
  <c r="IPX28" i="7" s="1"/>
  <c r="IPZ28" i="7" s="1"/>
  <c r="IQB28" i="7" s="1"/>
  <c r="IQD28" i="7" s="1"/>
  <c r="IQF28" i="7" s="1"/>
  <c r="IQH28" i="7" s="1"/>
  <c r="IQJ28" i="7" s="1"/>
  <c r="IQL28" i="7" s="1"/>
  <c r="IQN28" i="7" s="1"/>
  <c r="IQP28" i="7" s="1"/>
  <c r="IQR28" i="7" s="1"/>
  <c r="IQT28" i="7" s="1"/>
  <c r="IQV28" i="7" s="1"/>
  <c r="IQX28" i="7" s="1"/>
  <c r="IQZ28" i="7" s="1"/>
  <c r="IRB28" i="7" s="1"/>
  <c r="IRD28" i="7" s="1"/>
  <c r="IRF28" i="7" s="1"/>
  <c r="IRH28" i="7" s="1"/>
  <c r="IRJ28" i="7" s="1"/>
  <c r="IRL28" i="7" s="1"/>
  <c r="IRN28" i="7" s="1"/>
  <c r="IRP28" i="7" s="1"/>
  <c r="IRR28" i="7" s="1"/>
  <c r="IRT28" i="7" s="1"/>
  <c r="IRV28" i="7" s="1"/>
  <c r="IRX28" i="7" s="1"/>
  <c r="IRZ28" i="7" s="1"/>
  <c r="ISB28" i="7" s="1"/>
  <c r="ISD28" i="7" s="1"/>
  <c r="ISF28" i="7" s="1"/>
  <c r="ISH28" i="7" s="1"/>
  <c r="ISJ28" i="7" s="1"/>
  <c r="ISL28" i="7" s="1"/>
  <c r="ISN28" i="7" s="1"/>
  <c r="ISP28" i="7" s="1"/>
  <c r="ISR28" i="7" s="1"/>
  <c r="IST28" i="7" s="1"/>
  <c r="ISV28" i="7" s="1"/>
  <c r="ISX28" i="7" s="1"/>
  <c r="ISZ28" i="7" s="1"/>
  <c r="ITB28" i="7" s="1"/>
  <c r="ITD28" i="7" s="1"/>
  <c r="ITF28" i="7" s="1"/>
  <c r="ITH28" i="7" s="1"/>
  <c r="ITJ28" i="7" s="1"/>
  <c r="ITL28" i="7" s="1"/>
  <c r="ITN28" i="7" s="1"/>
  <c r="ITP28" i="7" s="1"/>
  <c r="ITR28" i="7" s="1"/>
  <c r="ITT28" i="7" s="1"/>
  <c r="ITV28" i="7" s="1"/>
  <c r="ITX28" i="7" s="1"/>
  <c r="ITZ28" i="7" s="1"/>
  <c r="IUB28" i="7" s="1"/>
  <c r="IUD28" i="7" s="1"/>
  <c r="IUF28" i="7" s="1"/>
  <c r="IUH28" i="7" s="1"/>
  <c r="IUJ28" i="7" s="1"/>
  <c r="IUL28" i="7" s="1"/>
  <c r="IUN28" i="7" s="1"/>
  <c r="IUP28" i="7" s="1"/>
  <c r="IUR28" i="7" s="1"/>
  <c r="IUT28" i="7" s="1"/>
  <c r="IUV28" i="7" s="1"/>
  <c r="IUX28" i="7" s="1"/>
  <c r="IUZ28" i="7" s="1"/>
  <c r="IVB28" i="7" s="1"/>
  <c r="IVD28" i="7" s="1"/>
  <c r="IVF28" i="7" s="1"/>
  <c r="IVH28" i="7" s="1"/>
  <c r="IVJ28" i="7" s="1"/>
  <c r="IVL28" i="7" s="1"/>
  <c r="IVN28" i="7" s="1"/>
  <c r="IVP28" i="7" s="1"/>
  <c r="IVR28" i="7" s="1"/>
  <c r="IVT28" i="7" s="1"/>
  <c r="IVV28" i="7" s="1"/>
  <c r="IVX28" i="7" s="1"/>
  <c r="IVZ28" i="7" s="1"/>
  <c r="IWB28" i="7" s="1"/>
  <c r="IWD28" i="7" s="1"/>
  <c r="IWF28" i="7" s="1"/>
  <c r="IWH28" i="7" s="1"/>
  <c r="IWJ28" i="7" s="1"/>
  <c r="IWL28" i="7" s="1"/>
  <c r="IWN28" i="7" s="1"/>
  <c r="IWP28" i="7" s="1"/>
  <c r="IWR28" i="7" s="1"/>
  <c r="IWT28" i="7" s="1"/>
  <c r="IWV28" i="7" s="1"/>
  <c r="IWX28" i="7" s="1"/>
  <c r="IWZ28" i="7" s="1"/>
  <c r="IXB28" i="7" s="1"/>
  <c r="IXD28" i="7" s="1"/>
  <c r="IXF28" i="7" s="1"/>
  <c r="IXH28" i="7" s="1"/>
  <c r="IXJ28" i="7" s="1"/>
  <c r="IXL28" i="7" s="1"/>
  <c r="IXN28" i="7" s="1"/>
  <c r="IXP28" i="7" s="1"/>
  <c r="IXR28" i="7" s="1"/>
  <c r="IXT28" i="7" s="1"/>
  <c r="IXV28" i="7" s="1"/>
  <c r="IXX28" i="7" s="1"/>
  <c r="IXZ28" i="7" s="1"/>
  <c r="IYB28" i="7" s="1"/>
  <c r="IYD28" i="7" s="1"/>
  <c r="IYF28" i="7" s="1"/>
  <c r="IYH28" i="7" s="1"/>
  <c r="IYJ28" i="7" s="1"/>
  <c r="IYL28" i="7" s="1"/>
  <c r="IYN28" i="7" s="1"/>
  <c r="IYP28" i="7" s="1"/>
  <c r="IYR28" i="7" s="1"/>
  <c r="IYT28" i="7" s="1"/>
  <c r="IYV28" i="7" s="1"/>
  <c r="IYX28" i="7" s="1"/>
  <c r="IYZ28" i="7" s="1"/>
  <c r="IZB28" i="7" s="1"/>
  <c r="IZD28" i="7" s="1"/>
  <c r="IZF28" i="7" s="1"/>
  <c r="IZH28" i="7" s="1"/>
  <c r="IZJ28" i="7" s="1"/>
  <c r="IZL28" i="7" s="1"/>
  <c r="IZN28" i="7" s="1"/>
  <c r="IZP28" i="7" s="1"/>
  <c r="IZR28" i="7" s="1"/>
  <c r="IZT28" i="7" s="1"/>
  <c r="IZV28" i="7" s="1"/>
  <c r="IZX28" i="7" s="1"/>
  <c r="IZZ28" i="7" s="1"/>
  <c r="JAB28" i="7" s="1"/>
  <c r="JAD28" i="7" s="1"/>
  <c r="JAF28" i="7" s="1"/>
  <c r="JAH28" i="7" s="1"/>
  <c r="JAJ28" i="7" s="1"/>
  <c r="JAL28" i="7" s="1"/>
  <c r="JAN28" i="7" s="1"/>
  <c r="JAP28" i="7" s="1"/>
  <c r="JAR28" i="7" s="1"/>
  <c r="JAT28" i="7" s="1"/>
  <c r="JAV28" i="7" s="1"/>
  <c r="JAX28" i="7" s="1"/>
  <c r="JAZ28" i="7" s="1"/>
  <c r="JBB28" i="7" s="1"/>
  <c r="JBD28" i="7" s="1"/>
  <c r="JBF28" i="7" s="1"/>
  <c r="JBH28" i="7" s="1"/>
  <c r="JBJ28" i="7" s="1"/>
  <c r="JBL28" i="7" s="1"/>
  <c r="JBN28" i="7" s="1"/>
  <c r="JBP28" i="7" s="1"/>
  <c r="JBR28" i="7" s="1"/>
  <c r="JBT28" i="7" s="1"/>
  <c r="JBV28" i="7" s="1"/>
  <c r="JBX28" i="7" s="1"/>
  <c r="JBZ28" i="7" s="1"/>
  <c r="JCB28" i="7" s="1"/>
  <c r="JCD28" i="7" s="1"/>
  <c r="JCF28" i="7" s="1"/>
  <c r="JCH28" i="7" s="1"/>
  <c r="JCJ28" i="7" s="1"/>
  <c r="JCL28" i="7" s="1"/>
  <c r="JCN28" i="7" s="1"/>
  <c r="JCP28" i="7" s="1"/>
  <c r="JCR28" i="7" s="1"/>
  <c r="JCT28" i="7" s="1"/>
  <c r="JCV28" i="7" s="1"/>
  <c r="JCX28" i="7" s="1"/>
  <c r="JCZ28" i="7" s="1"/>
  <c r="JDB28" i="7" s="1"/>
  <c r="JDD28" i="7" s="1"/>
  <c r="JDF28" i="7" s="1"/>
  <c r="JDH28" i="7" s="1"/>
  <c r="JDJ28" i="7" s="1"/>
  <c r="JDL28" i="7" s="1"/>
  <c r="JDN28" i="7" s="1"/>
  <c r="JDP28" i="7" s="1"/>
  <c r="JDR28" i="7" s="1"/>
  <c r="JDT28" i="7" s="1"/>
  <c r="JDV28" i="7" s="1"/>
  <c r="JDX28" i="7" s="1"/>
  <c r="JDZ28" i="7" s="1"/>
  <c r="JEB28" i="7" s="1"/>
  <c r="JED28" i="7" s="1"/>
  <c r="JEF28" i="7" s="1"/>
  <c r="JEH28" i="7" s="1"/>
  <c r="JEJ28" i="7" s="1"/>
  <c r="JEL28" i="7" s="1"/>
  <c r="JEN28" i="7" s="1"/>
  <c r="JEP28" i="7" s="1"/>
  <c r="JER28" i="7" s="1"/>
  <c r="JET28" i="7" s="1"/>
  <c r="JEV28" i="7" s="1"/>
  <c r="JEX28" i="7" s="1"/>
  <c r="JEZ28" i="7" s="1"/>
  <c r="JFB28" i="7" s="1"/>
  <c r="JFD28" i="7" s="1"/>
  <c r="JFF28" i="7" s="1"/>
  <c r="JFH28" i="7" s="1"/>
  <c r="JFJ28" i="7" s="1"/>
  <c r="JFL28" i="7" s="1"/>
  <c r="JFN28" i="7" s="1"/>
  <c r="JFP28" i="7" s="1"/>
  <c r="JFR28" i="7" s="1"/>
  <c r="JFT28" i="7" s="1"/>
  <c r="JFV28" i="7" s="1"/>
  <c r="JFX28" i="7" s="1"/>
  <c r="JFZ28" i="7" s="1"/>
  <c r="JGB28" i="7" s="1"/>
  <c r="JGD28" i="7" s="1"/>
  <c r="JGF28" i="7" s="1"/>
  <c r="JGH28" i="7" s="1"/>
  <c r="JGJ28" i="7" s="1"/>
  <c r="JGL28" i="7" s="1"/>
  <c r="JGN28" i="7" s="1"/>
  <c r="JGP28" i="7" s="1"/>
  <c r="JGR28" i="7" s="1"/>
  <c r="JGT28" i="7" s="1"/>
  <c r="JGV28" i="7" s="1"/>
  <c r="JGX28" i="7" s="1"/>
  <c r="JGZ28" i="7" s="1"/>
  <c r="JHB28" i="7" s="1"/>
  <c r="JHD28" i="7" s="1"/>
  <c r="JHF28" i="7" s="1"/>
  <c r="JHH28" i="7" s="1"/>
  <c r="JHJ28" i="7" s="1"/>
  <c r="JHL28" i="7" s="1"/>
  <c r="JHN28" i="7" s="1"/>
  <c r="JHP28" i="7" s="1"/>
  <c r="JHR28" i="7" s="1"/>
  <c r="JHT28" i="7" s="1"/>
  <c r="JHV28" i="7" s="1"/>
  <c r="JHX28" i="7" s="1"/>
  <c r="JHZ28" i="7" s="1"/>
  <c r="JIB28" i="7" s="1"/>
  <c r="JID28" i="7" s="1"/>
  <c r="JIF28" i="7" s="1"/>
  <c r="JIH28" i="7" s="1"/>
  <c r="JIJ28" i="7" s="1"/>
  <c r="JIL28" i="7" s="1"/>
  <c r="JIN28" i="7" s="1"/>
  <c r="JIP28" i="7" s="1"/>
  <c r="JIR28" i="7" s="1"/>
  <c r="JIT28" i="7" s="1"/>
  <c r="JIV28" i="7" s="1"/>
  <c r="JIX28" i="7" s="1"/>
  <c r="JIZ28" i="7" s="1"/>
  <c r="JJB28" i="7" s="1"/>
  <c r="JJD28" i="7" s="1"/>
  <c r="JJF28" i="7" s="1"/>
  <c r="JJH28" i="7" s="1"/>
  <c r="JJJ28" i="7" s="1"/>
  <c r="JJL28" i="7" s="1"/>
  <c r="JJN28" i="7" s="1"/>
  <c r="JJP28" i="7" s="1"/>
  <c r="JJR28" i="7" s="1"/>
  <c r="JJT28" i="7" s="1"/>
  <c r="JJV28" i="7" s="1"/>
  <c r="JJX28" i="7" s="1"/>
  <c r="JJZ28" i="7" s="1"/>
  <c r="JKB28" i="7" s="1"/>
  <c r="JKD28" i="7" s="1"/>
  <c r="JKF28" i="7" s="1"/>
  <c r="JKH28" i="7" s="1"/>
  <c r="JKJ28" i="7" s="1"/>
  <c r="JKL28" i="7" s="1"/>
  <c r="JKN28" i="7" s="1"/>
  <c r="JKP28" i="7" s="1"/>
  <c r="JKR28" i="7" s="1"/>
  <c r="JKT28" i="7" s="1"/>
  <c r="JKV28" i="7" s="1"/>
  <c r="JKX28" i="7" s="1"/>
  <c r="JKZ28" i="7" s="1"/>
  <c r="JLB28" i="7" s="1"/>
  <c r="JLD28" i="7" s="1"/>
  <c r="JLF28" i="7" s="1"/>
  <c r="JLH28" i="7" s="1"/>
  <c r="JLJ28" i="7" s="1"/>
  <c r="JLL28" i="7" s="1"/>
  <c r="JLN28" i="7" s="1"/>
  <c r="JLP28" i="7" s="1"/>
  <c r="JLR28" i="7" s="1"/>
  <c r="JLT28" i="7" s="1"/>
  <c r="JLV28" i="7" s="1"/>
  <c r="JLX28" i="7" s="1"/>
  <c r="JLZ28" i="7" s="1"/>
  <c r="JMB28" i="7" s="1"/>
  <c r="JMD28" i="7" s="1"/>
  <c r="JMF28" i="7" s="1"/>
  <c r="JMH28" i="7" s="1"/>
  <c r="JMJ28" i="7" s="1"/>
  <c r="JML28" i="7" s="1"/>
  <c r="JMN28" i="7" s="1"/>
  <c r="JMP28" i="7" s="1"/>
  <c r="JMR28" i="7" s="1"/>
  <c r="JMT28" i="7" s="1"/>
  <c r="JMV28" i="7" s="1"/>
  <c r="JMX28" i="7" s="1"/>
  <c r="JMZ28" i="7" s="1"/>
  <c r="JNB28" i="7" s="1"/>
  <c r="JND28" i="7" s="1"/>
  <c r="JNF28" i="7" s="1"/>
  <c r="JNH28" i="7" s="1"/>
  <c r="JNJ28" i="7" s="1"/>
  <c r="JNL28" i="7" s="1"/>
  <c r="JNN28" i="7" s="1"/>
  <c r="JNP28" i="7" s="1"/>
  <c r="JNR28" i="7" s="1"/>
  <c r="JNT28" i="7" s="1"/>
  <c r="JNV28" i="7" s="1"/>
  <c r="JNX28" i="7" s="1"/>
  <c r="JNZ28" i="7" s="1"/>
  <c r="JOB28" i="7" s="1"/>
  <c r="JOD28" i="7" s="1"/>
  <c r="JOF28" i="7" s="1"/>
  <c r="JOH28" i="7" s="1"/>
  <c r="JOJ28" i="7" s="1"/>
  <c r="JOL28" i="7" s="1"/>
  <c r="JON28" i="7" s="1"/>
  <c r="JOP28" i="7" s="1"/>
  <c r="JOR28" i="7" s="1"/>
  <c r="JOT28" i="7" s="1"/>
  <c r="JOV28" i="7" s="1"/>
  <c r="JOX28" i="7" s="1"/>
  <c r="JOZ28" i="7" s="1"/>
  <c r="JPB28" i="7" s="1"/>
  <c r="JPD28" i="7" s="1"/>
  <c r="JPF28" i="7" s="1"/>
  <c r="JPH28" i="7" s="1"/>
  <c r="JPJ28" i="7" s="1"/>
  <c r="JPL28" i="7" s="1"/>
  <c r="JPN28" i="7" s="1"/>
  <c r="JPP28" i="7" s="1"/>
  <c r="JPR28" i="7" s="1"/>
  <c r="JPT28" i="7" s="1"/>
  <c r="JPV28" i="7" s="1"/>
  <c r="JPX28" i="7" s="1"/>
  <c r="JPZ28" i="7" s="1"/>
  <c r="JQB28" i="7" s="1"/>
  <c r="JQD28" i="7" s="1"/>
  <c r="JQF28" i="7" s="1"/>
  <c r="JQH28" i="7" s="1"/>
  <c r="JQJ28" i="7" s="1"/>
  <c r="JQL28" i="7" s="1"/>
  <c r="JQN28" i="7" s="1"/>
  <c r="JQP28" i="7" s="1"/>
  <c r="JQR28" i="7" s="1"/>
  <c r="JQT28" i="7" s="1"/>
  <c r="JQV28" i="7" s="1"/>
  <c r="JQX28" i="7" s="1"/>
  <c r="JQZ28" i="7" s="1"/>
  <c r="JRB28" i="7" s="1"/>
  <c r="JRD28" i="7" s="1"/>
  <c r="JRF28" i="7" s="1"/>
  <c r="JRH28" i="7" s="1"/>
  <c r="JRJ28" i="7" s="1"/>
  <c r="JRL28" i="7" s="1"/>
  <c r="JRN28" i="7" s="1"/>
  <c r="JRP28" i="7" s="1"/>
  <c r="JRR28" i="7" s="1"/>
  <c r="JRT28" i="7" s="1"/>
  <c r="JRV28" i="7" s="1"/>
  <c r="JRX28" i="7" s="1"/>
  <c r="JRZ28" i="7" s="1"/>
  <c r="JSB28" i="7" s="1"/>
  <c r="JSD28" i="7" s="1"/>
  <c r="JSF28" i="7" s="1"/>
  <c r="JSH28" i="7" s="1"/>
  <c r="JSJ28" i="7" s="1"/>
  <c r="JSL28" i="7" s="1"/>
  <c r="JSN28" i="7" s="1"/>
  <c r="JSP28" i="7" s="1"/>
  <c r="JSR28" i="7" s="1"/>
  <c r="JST28" i="7" s="1"/>
  <c r="JSV28" i="7" s="1"/>
  <c r="JSX28" i="7" s="1"/>
  <c r="JSZ28" i="7" s="1"/>
  <c r="JTB28" i="7" s="1"/>
  <c r="JTD28" i="7" s="1"/>
  <c r="JTF28" i="7" s="1"/>
  <c r="JTH28" i="7" s="1"/>
  <c r="JTJ28" i="7" s="1"/>
  <c r="JTL28" i="7" s="1"/>
  <c r="JTN28" i="7" s="1"/>
  <c r="JTP28" i="7" s="1"/>
  <c r="JTR28" i="7" s="1"/>
  <c r="JTT28" i="7" s="1"/>
  <c r="JTV28" i="7" s="1"/>
  <c r="JTX28" i="7" s="1"/>
  <c r="JTZ28" i="7" s="1"/>
  <c r="JUB28" i="7" s="1"/>
  <c r="JUD28" i="7" s="1"/>
  <c r="JUF28" i="7" s="1"/>
  <c r="JUH28" i="7" s="1"/>
  <c r="JUJ28" i="7" s="1"/>
  <c r="JUL28" i="7" s="1"/>
  <c r="JUN28" i="7" s="1"/>
  <c r="JUP28" i="7" s="1"/>
  <c r="JUR28" i="7" s="1"/>
  <c r="JUT28" i="7" s="1"/>
  <c r="JUV28" i="7" s="1"/>
  <c r="JUX28" i="7" s="1"/>
  <c r="JUZ28" i="7" s="1"/>
  <c r="JVB28" i="7" s="1"/>
  <c r="JVD28" i="7" s="1"/>
  <c r="JVF28" i="7" s="1"/>
  <c r="JVH28" i="7" s="1"/>
  <c r="JVJ28" i="7" s="1"/>
  <c r="JVL28" i="7" s="1"/>
  <c r="JVN28" i="7" s="1"/>
  <c r="JVP28" i="7" s="1"/>
  <c r="JVR28" i="7" s="1"/>
  <c r="JVT28" i="7" s="1"/>
  <c r="JVV28" i="7" s="1"/>
  <c r="JVX28" i="7" s="1"/>
  <c r="JVZ28" i="7" s="1"/>
  <c r="JWB28" i="7" s="1"/>
  <c r="JWD28" i="7" s="1"/>
  <c r="JWF28" i="7" s="1"/>
  <c r="JWH28" i="7" s="1"/>
  <c r="JWJ28" i="7" s="1"/>
  <c r="JWL28" i="7" s="1"/>
  <c r="JWN28" i="7" s="1"/>
  <c r="JWP28" i="7" s="1"/>
  <c r="JWR28" i="7" s="1"/>
  <c r="JWT28" i="7" s="1"/>
  <c r="JWV28" i="7" s="1"/>
  <c r="JWX28" i="7" s="1"/>
  <c r="JWZ28" i="7" s="1"/>
  <c r="JXB28" i="7" s="1"/>
  <c r="JXD28" i="7" s="1"/>
  <c r="JXF28" i="7" s="1"/>
  <c r="JXH28" i="7" s="1"/>
  <c r="JXJ28" i="7" s="1"/>
  <c r="JXL28" i="7" s="1"/>
  <c r="JXN28" i="7" s="1"/>
  <c r="JXP28" i="7" s="1"/>
  <c r="JXR28" i="7" s="1"/>
  <c r="JXT28" i="7" s="1"/>
  <c r="JXV28" i="7" s="1"/>
  <c r="JXX28" i="7" s="1"/>
  <c r="JXZ28" i="7" s="1"/>
  <c r="JYB28" i="7" s="1"/>
  <c r="JYD28" i="7" s="1"/>
  <c r="JYF28" i="7" s="1"/>
  <c r="JYH28" i="7" s="1"/>
  <c r="JYJ28" i="7" s="1"/>
  <c r="JYL28" i="7" s="1"/>
  <c r="JYN28" i="7" s="1"/>
  <c r="JYP28" i="7" s="1"/>
  <c r="JYR28" i="7" s="1"/>
  <c r="JYT28" i="7" s="1"/>
  <c r="JYV28" i="7" s="1"/>
  <c r="JYX28" i="7" s="1"/>
  <c r="JYZ28" i="7" s="1"/>
  <c r="JZB28" i="7" s="1"/>
  <c r="JZD28" i="7" s="1"/>
  <c r="JZF28" i="7" s="1"/>
  <c r="JZH28" i="7" s="1"/>
  <c r="JZJ28" i="7" s="1"/>
  <c r="JZL28" i="7" s="1"/>
  <c r="JZN28" i="7" s="1"/>
  <c r="JZP28" i="7" s="1"/>
  <c r="JZR28" i="7" s="1"/>
  <c r="JZT28" i="7" s="1"/>
  <c r="JZV28" i="7" s="1"/>
  <c r="JZX28" i="7" s="1"/>
  <c r="JZZ28" i="7" s="1"/>
  <c r="KAB28" i="7" s="1"/>
  <c r="KAD28" i="7" s="1"/>
  <c r="KAF28" i="7" s="1"/>
  <c r="KAH28" i="7" s="1"/>
  <c r="KAJ28" i="7" s="1"/>
  <c r="KAL28" i="7" s="1"/>
  <c r="KAN28" i="7" s="1"/>
  <c r="KAP28" i="7" s="1"/>
  <c r="KAR28" i="7" s="1"/>
  <c r="KAT28" i="7" s="1"/>
  <c r="KAV28" i="7" s="1"/>
  <c r="KAX28" i="7" s="1"/>
  <c r="KAZ28" i="7" s="1"/>
  <c r="KBB28" i="7" s="1"/>
  <c r="KBD28" i="7" s="1"/>
  <c r="KBF28" i="7" s="1"/>
  <c r="KBH28" i="7" s="1"/>
  <c r="KBJ28" i="7" s="1"/>
  <c r="KBL28" i="7" s="1"/>
  <c r="KBN28" i="7" s="1"/>
  <c r="KBP28" i="7" s="1"/>
  <c r="KBR28" i="7" s="1"/>
  <c r="KBT28" i="7" s="1"/>
  <c r="KBV28" i="7" s="1"/>
  <c r="KBX28" i="7" s="1"/>
  <c r="KBZ28" i="7" s="1"/>
  <c r="KCB28" i="7" s="1"/>
  <c r="KCD28" i="7" s="1"/>
  <c r="KCF28" i="7" s="1"/>
  <c r="KCH28" i="7" s="1"/>
  <c r="KCJ28" i="7" s="1"/>
  <c r="KCL28" i="7" s="1"/>
  <c r="KCN28" i="7" s="1"/>
  <c r="KCP28" i="7" s="1"/>
  <c r="KCR28" i="7" s="1"/>
  <c r="KCT28" i="7" s="1"/>
  <c r="KCV28" i="7" s="1"/>
  <c r="KCX28" i="7" s="1"/>
  <c r="KCZ28" i="7" s="1"/>
  <c r="KDB28" i="7" s="1"/>
  <c r="KDD28" i="7" s="1"/>
  <c r="KDF28" i="7" s="1"/>
  <c r="KDH28" i="7" s="1"/>
  <c r="KDJ28" i="7" s="1"/>
  <c r="KDL28" i="7" s="1"/>
  <c r="KDN28" i="7" s="1"/>
  <c r="KDP28" i="7" s="1"/>
  <c r="KDR28" i="7" s="1"/>
  <c r="KDT28" i="7" s="1"/>
  <c r="KDV28" i="7" s="1"/>
  <c r="KDX28" i="7" s="1"/>
  <c r="KDZ28" i="7" s="1"/>
  <c r="KEB28" i="7" s="1"/>
  <c r="KED28" i="7" s="1"/>
  <c r="KEF28" i="7" s="1"/>
  <c r="KEH28" i="7" s="1"/>
  <c r="KEJ28" i="7" s="1"/>
  <c r="KEL28" i="7" s="1"/>
  <c r="KEN28" i="7" s="1"/>
  <c r="KEP28" i="7" s="1"/>
  <c r="KER28" i="7" s="1"/>
  <c r="KET28" i="7" s="1"/>
  <c r="KEV28" i="7" s="1"/>
  <c r="KEX28" i="7" s="1"/>
  <c r="KEZ28" i="7" s="1"/>
  <c r="KFB28" i="7" s="1"/>
  <c r="KFD28" i="7" s="1"/>
  <c r="KFF28" i="7" s="1"/>
  <c r="KFH28" i="7" s="1"/>
  <c r="KFJ28" i="7" s="1"/>
  <c r="KFL28" i="7" s="1"/>
  <c r="KFN28" i="7" s="1"/>
  <c r="KFP28" i="7" s="1"/>
  <c r="KFR28" i="7" s="1"/>
  <c r="KFT28" i="7" s="1"/>
  <c r="KFV28" i="7" s="1"/>
  <c r="KFX28" i="7" s="1"/>
  <c r="KFZ28" i="7" s="1"/>
  <c r="KGB28" i="7" s="1"/>
  <c r="KGD28" i="7" s="1"/>
  <c r="KGF28" i="7" s="1"/>
  <c r="KGH28" i="7" s="1"/>
  <c r="KGJ28" i="7" s="1"/>
  <c r="KGL28" i="7" s="1"/>
  <c r="KGN28" i="7" s="1"/>
  <c r="KGP28" i="7" s="1"/>
  <c r="KGR28" i="7" s="1"/>
  <c r="KGT28" i="7" s="1"/>
  <c r="KGV28" i="7" s="1"/>
  <c r="KGX28" i="7" s="1"/>
  <c r="KGZ28" i="7" s="1"/>
  <c r="KHB28" i="7" s="1"/>
  <c r="KHD28" i="7" s="1"/>
  <c r="KHF28" i="7" s="1"/>
  <c r="KHH28" i="7" s="1"/>
  <c r="KHJ28" i="7" s="1"/>
  <c r="KHL28" i="7" s="1"/>
  <c r="KHN28" i="7" s="1"/>
  <c r="KHP28" i="7" s="1"/>
  <c r="KHR28" i="7" s="1"/>
  <c r="KHT28" i="7" s="1"/>
  <c r="KHV28" i="7" s="1"/>
  <c r="KHX28" i="7" s="1"/>
  <c r="KHZ28" i="7" s="1"/>
  <c r="KIB28" i="7" s="1"/>
  <c r="KID28" i="7" s="1"/>
  <c r="KIF28" i="7" s="1"/>
  <c r="KIH28" i="7" s="1"/>
  <c r="KIJ28" i="7" s="1"/>
  <c r="KIL28" i="7" s="1"/>
  <c r="KIN28" i="7" s="1"/>
  <c r="KIP28" i="7" s="1"/>
  <c r="KIR28" i="7" s="1"/>
  <c r="KIT28" i="7" s="1"/>
  <c r="KIV28" i="7" s="1"/>
  <c r="KIX28" i="7" s="1"/>
  <c r="KIZ28" i="7" s="1"/>
  <c r="KJB28" i="7" s="1"/>
  <c r="KJD28" i="7" s="1"/>
  <c r="KJF28" i="7" s="1"/>
  <c r="KJH28" i="7" s="1"/>
  <c r="KJJ28" i="7" s="1"/>
  <c r="KJL28" i="7" s="1"/>
  <c r="KJN28" i="7" s="1"/>
  <c r="KJP28" i="7" s="1"/>
  <c r="KJR28" i="7" s="1"/>
  <c r="KJT28" i="7" s="1"/>
  <c r="KJV28" i="7" s="1"/>
  <c r="KJX28" i="7" s="1"/>
  <c r="KJZ28" i="7" s="1"/>
  <c r="KKB28" i="7" s="1"/>
  <c r="KKD28" i="7" s="1"/>
  <c r="KKF28" i="7" s="1"/>
  <c r="KKH28" i="7" s="1"/>
  <c r="KKJ28" i="7" s="1"/>
  <c r="KKL28" i="7" s="1"/>
  <c r="KKN28" i="7" s="1"/>
  <c r="KKP28" i="7" s="1"/>
  <c r="KKR28" i="7" s="1"/>
  <c r="KKT28" i="7" s="1"/>
  <c r="KKV28" i="7" s="1"/>
  <c r="KKX28" i="7" s="1"/>
  <c r="KKZ28" i="7" s="1"/>
  <c r="KLB28" i="7" s="1"/>
  <c r="KLD28" i="7" s="1"/>
  <c r="KLF28" i="7" s="1"/>
  <c r="KLH28" i="7" s="1"/>
  <c r="KLJ28" i="7" s="1"/>
  <c r="KLL28" i="7" s="1"/>
  <c r="KLN28" i="7" s="1"/>
  <c r="KLP28" i="7" s="1"/>
  <c r="KLR28" i="7" s="1"/>
  <c r="KLT28" i="7" s="1"/>
  <c r="KLV28" i="7" s="1"/>
  <c r="KLX28" i="7" s="1"/>
  <c r="KLZ28" i="7" s="1"/>
  <c r="KMB28" i="7" s="1"/>
  <c r="KMD28" i="7" s="1"/>
  <c r="KMF28" i="7" s="1"/>
  <c r="KMH28" i="7" s="1"/>
  <c r="KMJ28" i="7" s="1"/>
  <c r="KML28" i="7" s="1"/>
  <c r="KMN28" i="7" s="1"/>
  <c r="KMP28" i="7" s="1"/>
  <c r="KMR28" i="7" s="1"/>
  <c r="KMT28" i="7" s="1"/>
  <c r="KMV28" i="7" s="1"/>
  <c r="KMX28" i="7" s="1"/>
  <c r="KMZ28" i="7" s="1"/>
  <c r="KNB28" i="7" s="1"/>
  <c r="KND28" i="7" s="1"/>
  <c r="KNF28" i="7" s="1"/>
  <c r="KNH28" i="7" s="1"/>
  <c r="KNJ28" i="7" s="1"/>
  <c r="KNL28" i="7" s="1"/>
  <c r="KNN28" i="7" s="1"/>
  <c r="KNP28" i="7" s="1"/>
  <c r="KNR28" i="7" s="1"/>
  <c r="KNT28" i="7" s="1"/>
  <c r="KNV28" i="7" s="1"/>
  <c r="KNX28" i="7" s="1"/>
  <c r="KNZ28" i="7" s="1"/>
  <c r="KOB28" i="7" s="1"/>
  <c r="KOD28" i="7" s="1"/>
  <c r="KOF28" i="7" s="1"/>
  <c r="KOH28" i="7" s="1"/>
  <c r="KOJ28" i="7" s="1"/>
  <c r="KOL28" i="7" s="1"/>
  <c r="KON28" i="7" s="1"/>
  <c r="KOP28" i="7" s="1"/>
  <c r="KOR28" i="7" s="1"/>
  <c r="KOT28" i="7" s="1"/>
  <c r="KOV28" i="7" s="1"/>
  <c r="KOX28" i="7" s="1"/>
  <c r="KOZ28" i="7" s="1"/>
  <c r="KPB28" i="7" s="1"/>
  <c r="KPD28" i="7" s="1"/>
  <c r="KPF28" i="7" s="1"/>
  <c r="KPH28" i="7" s="1"/>
  <c r="KPJ28" i="7" s="1"/>
  <c r="KPL28" i="7" s="1"/>
  <c r="KPN28" i="7" s="1"/>
  <c r="KPP28" i="7" s="1"/>
  <c r="KPR28" i="7" s="1"/>
  <c r="KPT28" i="7" s="1"/>
  <c r="KPV28" i="7" s="1"/>
  <c r="KPX28" i="7" s="1"/>
  <c r="KPZ28" i="7" s="1"/>
  <c r="KQB28" i="7" s="1"/>
  <c r="KQD28" i="7" s="1"/>
  <c r="KQF28" i="7" s="1"/>
  <c r="KQH28" i="7" s="1"/>
  <c r="KQJ28" i="7" s="1"/>
  <c r="KQL28" i="7" s="1"/>
  <c r="KQN28" i="7" s="1"/>
  <c r="KQP28" i="7" s="1"/>
  <c r="KQR28" i="7" s="1"/>
  <c r="KQT28" i="7" s="1"/>
  <c r="KQV28" i="7" s="1"/>
  <c r="KQX28" i="7" s="1"/>
  <c r="KQZ28" i="7" s="1"/>
  <c r="KRB28" i="7" s="1"/>
  <c r="KRD28" i="7" s="1"/>
  <c r="KRF28" i="7" s="1"/>
  <c r="KRH28" i="7" s="1"/>
  <c r="KRJ28" i="7" s="1"/>
  <c r="KRL28" i="7" s="1"/>
  <c r="KRN28" i="7" s="1"/>
  <c r="KRP28" i="7" s="1"/>
  <c r="KRR28" i="7" s="1"/>
  <c r="KRT28" i="7" s="1"/>
  <c r="KRV28" i="7" s="1"/>
  <c r="KRX28" i="7" s="1"/>
  <c r="KRZ28" i="7" s="1"/>
  <c r="KSB28" i="7" s="1"/>
  <c r="KSD28" i="7" s="1"/>
  <c r="KSF28" i="7" s="1"/>
  <c r="KSH28" i="7" s="1"/>
  <c r="KSJ28" i="7" s="1"/>
  <c r="KSL28" i="7" s="1"/>
  <c r="KSN28" i="7" s="1"/>
  <c r="KSP28" i="7" s="1"/>
  <c r="KSR28" i="7" s="1"/>
  <c r="KST28" i="7" s="1"/>
  <c r="KSV28" i="7" s="1"/>
  <c r="KSX28" i="7" s="1"/>
  <c r="KSZ28" i="7" s="1"/>
  <c r="KTB28" i="7" s="1"/>
  <c r="KTD28" i="7" s="1"/>
  <c r="KTF28" i="7" s="1"/>
  <c r="KTH28" i="7" s="1"/>
  <c r="KTJ28" i="7" s="1"/>
  <c r="KTL28" i="7" s="1"/>
  <c r="KTN28" i="7" s="1"/>
  <c r="KTP28" i="7" s="1"/>
  <c r="KTR28" i="7" s="1"/>
  <c r="KTT28" i="7" s="1"/>
  <c r="KTV28" i="7" s="1"/>
  <c r="KTX28" i="7" s="1"/>
  <c r="KTZ28" i="7" s="1"/>
  <c r="KUB28" i="7" s="1"/>
  <c r="KUD28" i="7" s="1"/>
  <c r="KUF28" i="7" s="1"/>
  <c r="KUH28" i="7" s="1"/>
  <c r="KUJ28" i="7" s="1"/>
  <c r="KUL28" i="7" s="1"/>
  <c r="KUN28" i="7" s="1"/>
  <c r="KUP28" i="7" s="1"/>
  <c r="KUR28" i="7" s="1"/>
  <c r="KUT28" i="7" s="1"/>
  <c r="KUV28" i="7" s="1"/>
  <c r="KUX28" i="7" s="1"/>
  <c r="KUZ28" i="7" s="1"/>
  <c r="KVB28" i="7" s="1"/>
  <c r="KVD28" i="7" s="1"/>
  <c r="KVF28" i="7" s="1"/>
  <c r="KVH28" i="7" s="1"/>
  <c r="KVJ28" i="7" s="1"/>
  <c r="KVL28" i="7" s="1"/>
  <c r="KVN28" i="7" s="1"/>
  <c r="KVP28" i="7" s="1"/>
  <c r="KVR28" i="7" s="1"/>
  <c r="KVT28" i="7" s="1"/>
  <c r="KVV28" i="7" s="1"/>
  <c r="KVX28" i="7" s="1"/>
  <c r="KVZ28" i="7" s="1"/>
  <c r="KWB28" i="7" s="1"/>
  <c r="KWD28" i="7" s="1"/>
  <c r="KWF28" i="7" s="1"/>
  <c r="KWH28" i="7" s="1"/>
  <c r="KWJ28" i="7" s="1"/>
  <c r="KWL28" i="7" s="1"/>
  <c r="KWN28" i="7" s="1"/>
  <c r="KWP28" i="7" s="1"/>
  <c r="KWR28" i="7" s="1"/>
  <c r="KWT28" i="7" s="1"/>
  <c r="KWV28" i="7" s="1"/>
  <c r="KWX28" i="7" s="1"/>
  <c r="KWZ28" i="7" s="1"/>
  <c r="KXB28" i="7" s="1"/>
  <c r="KXD28" i="7" s="1"/>
  <c r="KXF28" i="7" s="1"/>
  <c r="KXH28" i="7" s="1"/>
  <c r="KXJ28" i="7" s="1"/>
  <c r="KXL28" i="7" s="1"/>
  <c r="KXN28" i="7" s="1"/>
  <c r="KXP28" i="7" s="1"/>
  <c r="KXR28" i="7" s="1"/>
  <c r="KXT28" i="7" s="1"/>
  <c r="KXV28" i="7" s="1"/>
  <c r="KXX28" i="7" s="1"/>
  <c r="KXZ28" i="7" s="1"/>
  <c r="KYB28" i="7" s="1"/>
  <c r="KYD28" i="7" s="1"/>
  <c r="KYF28" i="7" s="1"/>
  <c r="KYH28" i="7" s="1"/>
  <c r="KYJ28" i="7" s="1"/>
  <c r="KYL28" i="7" s="1"/>
  <c r="KYN28" i="7" s="1"/>
  <c r="KYP28" i="7" s="1"/>
  <c r="KYR28" i="7" s="1"/>
  <c r="KYT28" i="7" s="1"/>
  <c r="KYV28" i="7" s="1"/>
  <c r="KYX28" i="7" s="1"/>
  <c r="KYZ28" i="7" s="1"/>
  <c r="KZB28" i="7" s="1"/>
  <c r="KZD28" i="7" s="1"/>
  <c r="KZF28" i="7" s="1"/>
  <c r="KZH28" i="7" s="1"/>
  <c r="KZJ28" i="7" s="1"/>
  <c r="KZL28" i="7" s="1"/>
  <c r="KZN28" i="7" s="1"/>
  <c r="KZP28" i="7" s="1"/>
  <c r="KZR28" i="7" s="1"/>
  <c r="KZT28" i="7" s="1"/>
  <c r="KZV28" i="7" s="1"/>
  <c r="KZX28" i="7" s="1"/>
  <c r="KZZ28" i="7" s="1"/>
  <c r="LAB28" i="7" s="1"/>
  <c r="LAD28" i="7" s="1"/>
  <c r="LAF28" i="7" s="1"/>
  <c r="LAH28" i="7" s="1"/>
  <c r="LAJ28" i="7" s="1"/>
  <c r="LAL28" i="7" s="1"/>
  <c r="LAN28" i="7" s="1"/>
  <c r="LAP28" i="7" s="1"/>
  <c r="LAR28" i="7" s="1"/>
  <c r="LAT28" i="7" s="1"/>
  <c r="LAV28" i="7" s="1"/>
  <c r="LAX28" i="7" s="1"/>
  <c r="LAZ28" i="7" s="1"/>
  <c r="LBB28" i="7" s="1"/>
  <c r="LBD28" i="7" s="1"/>
  <c r="LBF28" i="7" s="1"/>
  <c r="LBH28" i="7" s="1"/>
  <c r="LBJ28" i="7" s="1"/>
  <c r="LBL28" i="7" s="1"/>
  <c r="LBN28" i="7" s="1"/>
  <c r="LBP28" i="7" s="1"/>
  <c r="LBR28" i="7" s="1"/>
  <c r="LBT28" i="7" s="1"/>
  <c r="LBV28" i="7" s="1"/>
  <c r="LBX28" i="7" s="1"/>
  <c r="LBZ28" i="7" s="1"/>
  <c r="LCB28" i="7" s="1"/>
  <c r="LCD28" i="7" s="1"/>
  <c r="LCF28" i="7" s="1"/>
  <c r="LCH28" i="7" s="1"/>
  <c r="LCJ28" i="7" s="1"/>
  <c r="LCL28" i="7" s="1"/>
  <c r="LCN28" i="7" s="1"/>
  <c r="LCP28" i="7" s="1"/>
  <c r="LCR28" i="7" s="1"/>
  <c r="LCT28" i="7" s="1"/>
  <c r="LCV28" i="7" s="1"/>
  <c r="LCX28" i="7" s="1"/>
  <c r="LCZ28" i="7" s="1"/>
  <c r="LDB28" i="7" s="1"/>
  <c r="LDD28" i="7" s="1"/>
  <c r="LDF28" i="7" s="1"/>
  <c r="LDH28" i="7" s="1"/>
  <c r="LDJ28" i="7" s="1"/>
  <c r="LDL28" i="7" s="1"/>
  <c r="LDN28" i="7" s="1"/>
  <c r="LDP28" i="7" s="1"/>
  <c r="LDR28" i="7" s="1"/>
  <c r="LDT28" i="7" s="1"/>
  <c r="LDV28" i="7" s="1"/>
  <c r="LDX28" i="7" s="1"/>
  <c r="LDZ28" i="7" s="1"/>
  <c r="LEB28" i="7" s="1"/>
  <c r="LED28" i="7" s="1"/>
  <c r="LEF28" i="7" s="1"/>
  <c r="LEH28" i="7" s="1"/>
  <c r="LEJ28" i="7" s="1"/>
  <c r="LEL28" i="7" s="1"/>
  <c r="LEN28" i="7" s="1"/>
  <c r="LEP28" i="7" s="1"/>
  <c r="LER28" i="7" s="1"/>
  <c r="LET28" i="7" s="1"/>
  <c r="LEV28" i="7" s="1"/>
  <c r="LEX28" i="7" s="1"/>
  <c r="LEZ28" i="7" s="1"/>
  <c r="LFB28" i="7" s="1"/>
  <c r="LFD28" i="7" s="1"/>
  <c r="LFF28" i="7" s="1"/>
  <c r="LFH28" i="7" s="1"/>
  <c r="LFJ28" i="7" s="1"/>
  <c r="LFL28" i="7" s="1"/>
  <c r="LFN28" i="7" s="1"/>
  <c r="LFP28" i="7" s="1"/>
  <c r="LFR28" i="7" s="1"/>
  <c r="LFT28" i="7" s="1"/>
  <c r="LFV28" i="7" s="1"/>
  <c r="LFX28" i="7" s="1"/>
  <c r="LFZ28" i="7" s="1"/>
  <c r="LGB28" i="7" s="1"/>
  <c r="LGD28" i="7" s="1"/>
  <c r="LGF28" i="7" s="1"/>
  <c r="LGH28" i="7" s="1"/>
  <c r="LGJ28" i="7" s="1"/>
  <c r="LGL28" i="7" s="1"/>
  <c r="LGN28" i="7" s="1"/>
  <c r="LGP28" i="7" s="1"/>
  <c r="LGR28" i="7" s="1"/>
  <c r="LGT28" i="7" s="1"/>
  <c r="LGV28" i="7" s="1"/>
  <c r="LGX28" i="7" s="1"/>
  <c r="LGZ28" i="7" s="1"/>
  <c r="LHB28" i="7" s="1"/>
  <c r="LHD28" i="7" s="1"/>
  <c r="LHF28" i="7" s="1"/>
  <c r="LHH28" i="7" s="1"/>
  <c r="LHJ28" i="7" s="1"/>
  <c r="LHL28" i="7" s="1"/>
  <c r="LHN28" i="7" s="1"/>
  <c r="LHP28" i="7" s="1"/>
  <c r="LHR28" i="7" s="1"/>
  <c r="LHT28" i="7" s="1"/>
  <c r="LHV28" i="7" s="1"/>
  <c r="LHX28" i="7" s="1"/>
  <c r="LHZ28" i="7" s="1"/>
  <c r="LIB28" i="7" s="1"/>
  <c r="LID28" i="7" s="1"/>
  <c r="LIF28" i="7" s="1"/>
  <c r="LIH28" i="7" s="1"/>
  <c r="LIJ28" i="7" s="1"/>
  <c r="LIL28" i="7" s="1"/>
  <c r="LIN28" i="7" s="1"/>
  <c r="LIP28" i="7" s="1"/>
  <c r="LIR28" i="7" s="1"/>
  <c r="LIT28" i="7" s="1"/>
  <c r="LIV28" i="7" s="1"/>
  <c r="LIX28" i="7" s="1"/>
  <c r="LIZ28" i="7" s="1"/>
  <c r="LJB28" i="7" s="1"/>
  <c r="LJD28" i="7" s="1"/>
  <c r="LJF28" i="7" s="1"/>
  <c r="LJH28" i="7" s="1"/>
  <c r="LJJ28" i="7" s="1"/>
  <c r="LJL28" i="7" s="1"/>
  <c r="LJN28" i="7" s="1"/>
  <c r="LJP28" i="7" s="1"/>
  <c r="LJR28" i="7" s="1"/>
  <c r="LJT28" i="7" s="1"/>
  <c r="LJV28" i="7" s="1"/>
  <c r="LJX28" i="7" s="1"/>
  <c r="LJZ28" i="7" s="1"/>
  <c r="LKB28" i="7" s="1"/>
  <c r="LKD28" i="7" s="1"/>
  <c r="LKF28" i="7" s="1"/>
  <c r="LKH28" i="7" s="1"/>
  <c r="LKJ28" i="7" s="1"/>
  <c r="LKL28" i="7" s="1"/>
  <c r="LKN28" i="7" s="1"/>
  <c r="LKP28" i="7" s="1"/>
  <c r="LKR28" i="7" s="1"/>
  <c r="LKT28" i="7" s="1"/>
  <c r="LKV28" i="7" s="1"/>
  <c r="LKX28" i="7" s="1"/>
  <c r="LKZ28" i="7" s="1"/>
  <c r="LLB28" i="7" s="1"/>
  <c r="LLD28" i="7" s="1"/>
  <c r="LLF28" i="7" s="1"/>
  <c r="LLH28" i="7" s="1"/>
  <c r="LLJ28" i="7" s="1"/>
  <c r="LLL28" i="7" s="1"/>
  <c r="LLN28" i="7" s="1"/>
  <c r="LLP28" i="7" s="1"/>
  <c r="LLR28" i="7" s="1"/>
  <c r="LLT28" i="7" s="1"/>
  <c r="LLV28" i="7" s="1"/>
  <c r="LLX28" i="7" s="1"/>
  <c r="LLZ28" i="7" s="1"/>
  <c r="LMB28" i="7" s="1"/>
  <c r="LMD28" i="7" s="1"/>
  <c r="LMF28" i="7" s="1"/>
  <c r="LMH28" i="7" s="1"/>
  <c r="LMJ28" i="7" s="1"/>
  <c r="LML28" i="7" s="1"/>
  <c r="LMN28" i="7" s="1"/>
  <c r="LMP28" i="7" s="1"/>
  <c r="LMR28" i="7" s="1"/>
  <c r="LMT28" i="7" s="1"/>
  <c r="LMV28" i="7" s="1"/>
  <c r="LMX28" i="7" s="1"/>
  <c r="LMZ28" i="7" s="1"/>
  <c r="LNB28" i="7" s="1"/>
  <c r="LND28" i="7" s="1"/>
  <c r="LNF28" i="7" s="1"/>
  <c r="LNH28" i="7" s="1"/>
  <c r="LNJ28" i="7" s="1"/>
  <c r="LNL28" i="7" s="1"/>
  <c r="LNN28" i="7" s="1"/>
  <c r="LNP28" i="7" s="1"/>
  <c r="LNR28" i="7" s="1"/>
  <c r="LNT28" i="7" s="1"/>
  <c r="LNV28" i="7" s="1"/>
  <c r="LNX28" i="7" s="1"/>
  <c r="LNZ28" i="7" s="1"/>
  <c r="LOB28" i="7" s="1"/>
  <c r="LOD28" i="7" s="1"/>
  <c r="LOF28" i="7" s="1"/>
  <c r="LOH28" i="7" s="1"/>
  <c r="LOJ28" i="7" s="1"/>
  <c r="LOL28" i="7" s="1"/>
  <c r="LON28" i="7" s="1"/>
  <c r="LOP28" i="7" s="1"/>
  <c r="LOR28" i="7" s="1"/>
  <c r="LOT28" i="7" s="1"/>
  <c r="LOV28" i="7" s="1"/>
  <c r="LOX28" i="7" s="1"/>
  <c r="LOZ28" i="7" s="1"/>
  <c r="LPB28" i="7" s="1"/>
  <c r="LPD28" i="7" s="1"/>
  <c r="LPF28" i="7" s="1"/>
  <c r="LPH28" i="7" s="1"/>
  <c r="LPJ28" i="7" s="1"/>
  <c r="LPL28" i="7" s="1"/>
  <c r="LPN28" i="7" s="1"/>
  <c r="LPP28" i="7" s="1"/>
  <c r="LPR28" i="7" s="1"/>
  <c r="LPT28" i="7" s="1"/>
  <c r="LPV28" i="7" s="1"/>
  <c r="LPX28" i="7" s="1"/>
  <c r="LPZ28" i="7" s="1"/>
  <c r="LQB28" i="7" s="1"/>
  <c r="LQD28" i="7" s="1"/>
  <c r="LQF28" i="7" s="1"/>
  <c r="LQH28" i="7" s="1"/>
  <c r="LQJ28" i="7" s="1"/>
  <c r="LQL28" i="7" s="1"/>
  <c r="LQN28" i="7" s="1"/>
  <c r="LQP28" i="7" s="1"/>
  <c r="LQR28" i="7" s="1"/>
  <c r="LQT28" i="7" s="1"/>
  <c r="LQV28" i="7" s="1"/>
  <c r="LQX28" i="7" s="1"/>
  <c r="LQZ28" i="7" s="1"/>
  <c r="LRB28" i="7" s="1"/>
  <c r="LRD28" i="7" s="1"/>
  <c r="LRF28" i="7" s="1"/>
  <c r="LRH28" i="7" s="1"/>
  <c r="LRJ28" i="7" s="1"/>
  <c r="LRL28" i="7" s="1"/>
  <c r="LRN28" i="7" s="1"/>
  <c r="LRP28" i="7" s="1"/>
  <c r="LRR28" i="7" s="1"/>
  <c r="LRT28" i="7" s="1"/>
  <c r="LRV28" i="7" s="1"/>
  <c r="LRX28" i="7" s="1"/>
  <c r="LRZ28" i="7" s="1"/>
  <c r="LSB28" i="7" s="1"/>
  <c r="LSD28" i="7" s="1"/>
  <c r="LSF28" i="7" s="1"/>
  <c r="LSH28" i="7" s="1"/>
  <c r="LSJ28" i="7" s="1"/>
  <c r="LSL28" i="7" s="1"/>
  <c r="LSN28" i="7" s="1"/>
  <c r="LSP28" i="7" s="1"/>
  <c r="LSR28" i="7" s="1"/>
  <c r="LST28" i="7" s="1"/>
  <c r="LSV28" i="7" s="1"/>
  <c r="LSX28" i="7" s="1"/>
  <c r="LSZ28" i="7" s="1"/>
  <c r="LTB28" i="7" s="1"/>
  <c r="LTD28" i="7" s="1"/>
  <c r="LTF28" i="7" s="1"/>
  <c r="LTH28" i="7" s="1"/>
  <c r="LTJ28" i="7" s="1"/>
  <c r="LTL28" i="7" s="1"/>
  <c r="LTN28" i="7" s="1"/>
  <c r="LTP28" i="7" s="1"/>
  <c r="LTR28" i="7" s="1"/>
  <c r="LTT28" i="7" s="1"/>
  <c r="LTV28" i="7" s="1"/>
  <c r="LTX28" i="7" s="1"/>
  <c r="LTZ28" i="7" s="1"/>
  <c r="LUB28" i="7" s="1"/>
  <c r="LUD28" i="7" s="1"/>
  <c r="LUF28" i="7" s="1"/>
  <c r="LUH28" i="7" s="1"/>
  <c r="LUJ28" i="7" s="1"/>
  <c r="LUL28" i="7" s="1"/>
  <c r="LUN28" i="7" s="1"/>
  <c r="LUP28" i="7" s="1"/>
  <c r="LUR28" i="7" s="1"/>
  <c r="LUT28" i="7" s="1"/>
  <c r="LUV28" i="7" s="1"/>
  <c r="LUX28" i="7" s="1"/>
  <c r="LUZ28" i="7" s="1"/>
  <c r="LVB28" i="7" s="1"/>
  <c r="LVD28" i="7" s="1"/>
  <c r="LVF28" i="7" s="1"/>
  <c r="LVH28" i="7" s="1"/>
  <c r="LVJ28" i="7" s="1"/>
  <c r="LVL28" i="7" s="1"/>
  <c r="LVN28" i="7" s="1"/>
  <c r="LVP28" i="7" s="1"/>
  <c r="LVR28" i="7" s="1"/>
  <c r="LVT28" i="7" s="1"/>
  <c r="LVV28" i="7" s="1"/>
  <c r="LVX28" i="7" s="1"/>
  <c r="LVZ28" i="7" s="1"/>
  <c r="LWB28" i="7" s="1"/>
  <c r="LWD28" i="7" s="1"/>
  <c r="LWF28" i="7" s="1"/>
  <c r="LWH28" i="7" s="1"/>
  <c r="LWJ28" i="7" s="1"/>
  <c r="LWL28" i="7" s="1"/>
  <c r="LWN28" i="7" s="1"/>
  <c r="LWP28" i="7" s="1"/>
  <c r="LWR28" i="7" s="1"/>
  <c r="LWT28" i="7" s="1"/>
  <c r="LWV28" i="7" s="1"/>
  <c r="LWX28" i="7" s="1"/>
  <c r="LWZ28" i="7" s="1"/>
  <c r="LXB28" i="7" s="1"/>
  <c r="LXD28" i="7" s="1"/>
  <c r="LXF28" i="7" s="1"/>
  <c r="LXH28" i="7" s="1"/>
  <c r="LXJ28" i="7" s="1"/>
  <c r="LXL28" i="7" s="1"/>
  <c r="LXN28" i="7" s="1"/>
  <c r="LXP28" i="7" s="1"/>
  <c r="LXR28" i="7" s="1"/>
  <c r="LXT28" i="7" s="1"/>
  <c r="LXV28" i="7" s="1"/>
  <c r="LXX28" i="7" s="1"/>
  <c r="LXZ28" i="7" s="1"/>
  <c r="LYB28" i="7" s="1"/>
  <c r="LYD28" i="7" s="1"/>
  <c r="LYF28" i="7" s="1"/>
  <c r="LYH28" i="7" s="1"/>
  <c r="LYJ28" i="7" s="1"/>
  <c r="LYL28" i="7" s="1"/>
  <c r="LYN28" i="7" s="1"/>
  <c r="LYP28" i="7" s="1"/>
  <c r="LYR28" i="7" s="1"/>
  <c r="LYT28" i="7" s="1"/>
  <c r="LYV28" i="7" s="1"/>
  <c r="LYX28" i="7" s="1"/>
  <c r="LYZ28" i="7" s="1"/>
  <c r="LZB28" i="7" s="1"/>
  <c r="LZD28" i="7" s="1"/>
  <c r="LZF28" i="7" s="1"/>
  <c r="LZH28" i="7" s="1"/>
  <c r="LZJ28" i="7" s="1"/>
  <c r="LZL28" i="7" s="1"/>
  <c r="LZN28" i="7" s="1"/>
  <c r="LZP28" i="7" s="1"/>
  <c r="LZR28" i="7" s="1"/>
  <c r="LZT28" i="7" s="1"/>
  <c r="LZV28" i="7" s="1"/>
  <c r="LZX28" i="7" s="1"/>
  <c r="LZZ28" i="7" s="1"/>
  <c r="MAB28" i="7" s="1"/>
  <c r="MAD28" i="7" s="1"/>
  <c r="MAF28" i="7" s="1"/>
  <c r="MAH28" i="7" s="1"/>
  <c r="MAJ28" i="7" s="1"/>
  <c r="MAL28" i="7" s="1"/>
  <c r="MAN28" i="7" s="1"/>
  <c r="MAP28" i="7" s="1"/>
  <c r="MAR28" i="7" s="1"/>
  <c r="MAT28" i="7" s="1"/>
  <c r="MAV28" i="7" s="1"/>
  <c r="MAX28" i="7" s="1"/>
  <c r="MAZ28" i="7" s="1"/>
  <c r="MBB28" i="7" s="1"/>
  <c r="MBD28" i="7" s="1"/>
  <c r="MBF28" i="7" s="1"/>
  <c r="MBH28" i="7" s="1"/>
  <c r="MBJ28" i="7" s="1"/>
  <c r="MBL28" i="7" s="1"/>
  <c r="MBN28" i="7" s="1"/>
  <c r="MBP28" i="7" s="1"/>
  <c r="MBR28" i="7" s="1"/>
  <c r="MBT28" i="7" s="1"/>
  <c r="MBV28" i="7" s="1"/>
  <c r="MBX28" i="7" s="1"/>
  <c r="MBZ28" i="7" s="1"/>
  <c r="MCB28" i="7" s="1"/>
  <c r="MCD28" i="7" s="1"/>
  <c r="MCF28" i="7" s="1"/>
  <c r="MCH28" i="7" s="1"/>
  <c r="MCJ28" i="7" s="1"/>
  <c r="MCL28" i="7" s="1"/>
  <c r="MCN28" i="7" s="1"/>
  <c r="MCP28" i="7" s="1"/>
  <c r="MCR28" i="7" s="1"/>
  <c r="MCT28" i="7" s="1"/>
  <c r="MCV28" i="7" s="1"/>
  <c r="MCX28" i="7" s="1"/>
  <c r="MCZ28" i="7" s="1"/>
  <c r="MDB28" i="7" s="1"/>
  <c r="MDD28" i="7" s="1"/>
  <c r="MDF28" i="7" s="1"/>
  <c r="MDH28" i="7" s="1"/>
  <c r="MDJ28" i="7" s="1"/>
  <c r="MDL28" i="7" s="1"/>
  <c r="MDN28" i="7" s="1"/>
  <c r="MDP28" i="7" s="1"/>
  <c r="MDR28" i="7" s="1"/>
  <c r="MDT28" i="7" s="1"/>
  <c r="MDV28" i="7" s="1"/>
  <c r="MDX28" i="7" s="1"/>
  <c r="MDZ28" i="7" s="1"/>
  <c r="MEB28" i="7" s="1"/>
  <c r="MED28" i="7" s="1"/>
  <c r="MEF28" i="7" s="1"/>
  <c r="MEH28" i="7" s="1"/>
  <c r="MEJ28" i="7" s="1"/>
  <c r="MEL28" i="7" s="1"/>
  <c r="MEN28" i="7" s="1"/>
  <c r="MEP28" i="7" s="1"/>
  <c r="MER28" i="7" s="1"/>
  <c r="MET28" i="7" s="1"/>
  <c r="MEV28" i="7" s="1"/>
  <c r="MEX28" i="7" s="1"/>
  <c r="MEZ28" i="7" s="1"/>
  <c r="MFB28" i="7" s="1"/>
  <c r="MFD28" i="7" s="1"/>
  <c r="MFF28" i="7" s="1"/>
  <c r="MFH28" i="7" s="1"/>
  <c r="MFJ28" i="7" s="1"/>
  <c r="MFL28" i="7" s="1"/>
  <c r="MFN28" i="7" s="1"/>
  <c r="MFP28" i="7" s="1"/>
  <c r="MFR28" i="7" s="1"/>
  <c r="MFT28" i="7" s="1"/>
  <c r="MFV28" i="7" s="1"/>
  <c r="MFX28" i="7" s="1"/>
  <c r="MFZ28" i="7" s="1"/>
  <c r="MGB28" i="7" s="1"/>
  <c r="MGD28" i="7" s="1"/>
  <c r="MGF28" i="7" s="1"/>
  <c r="MGH28" i="7" s="1"/>
  <c r="MGJ28" i="7" s="1"/>
  <c r="MGL28" i="7" s="1"/>
  <c r="MGN28" i="7" s="1"/>
  <c r="MGP28" i="7" s="1"/>
  <c r="MGR28" i="7" s="1"/>
  <c r="MGT28" i="7" s="1"/>
  <c r="MGV28" i="7" s="1"/>
  <c r="MGX28" i="7" s="1"/>
  <c r="MGZ28" i="7" s="1"/>
  <c r="MHB28" i="7" s="1"/>
  <c r="MHD28" i="7" s="1"/>
  <c r="MHF28" i="7" s="1"/>
  <c r="MHH28" i="7" s="1"/>
  <c r="MHJ28" i="7" s="1"/>
  <c r="MHL28" i="7" s="1"/>
  <c r="MHN28" i="7" s="1"/>
  <c r="MHP28" i="7" s="1"/>
  <c r="MHR28" i="7" s="1"/>
  <c r="MHT28" i="7" s="1"/>
  <c r="MHV28" i="7" s="1"/>
  <c r="MHX28" i="7" s="1"/>
  <c r="MHZ28" i="7" s="1"/>
  <c r="MIB28" i="7" s="1"/>
  <c r="MID28" i="7" s="1"/>
  <c r="MIF28" i="7" s="1"/>
  <c r="MIH28" i="7" s="1"/>
  <c r="MIJ28" i="7" s="1"/>
  <c r="MIL28" i="7" s="1"/>
  <c r="MIN28" i="7" s="1"/>
  <c r="MIP28" i="7" s="1"/>
  <c r="MIR28" i="7" s="1"/>
  <c r="MIT28" i="7" s="1"/>
  <c r="MIV28" i="7" s="1"/>
  <c r="MIX28" i="7" s="1"/>
  <c r="MIZ28" i="7" s="1"/>
  <c r="MJB28" i="7" s="1"/>
  <c r="MJD28" i="7" s="1"/>
  <c r="MJF28" i="7" s="1"/>
  <c r="MJH28" i="7" s="1"/>
  <c r="MJJ28" i="7" s="1"/>
  <c r="MJL28" i="7" s="1"/>
  <c r="MJN28" i="7" s="1"/>
  <c r="MJP28" i="7" s="1"/>
  <c r="MJR28" i="7" s="1"/>
  <c r="MJT28" i="7" s="1"/>
  <c r="MJV28" i="7" s="1"/>
  <c r="MJX28" i="7" s="1"/>
  <c r="MJZ28" i="7" s="1"/>
  <c r="MKB28" i="7" s="1"/>
  <c r="MKD28" i="7" s="1"/>
  <c r="MKF28" i="7" s="1"/>
  <c r="MKH28" i="7" s="1"/>
  <c r="MKJ28" i="7" s="1"/>
  <c r="MKL28" i="7" s="1"/>
  <c r="MKN28" i="7" s="1"/>
  <c r="MKP28" i="7" s="1"/>
  <c r="MKR28" i="7" s="1"/>
  <c r="MKT28" i="7" s="1"/>
  <c r="MKV28" i="7" s="1"/>
  <c r="MKX28" i="7" s="1"/>
  <c r="MKZ28" i="7" s="1"/>
  <c r="MLB28" i="7" s="1"/>
  <c r="MLD28" i="7" s="1"/>
  <c r="MLF28" i="7" s="1"/>
  <c r="MLH28" i="7" s="1"/>
  <c r="MLJ28" i="7" s="1"/>
  <c r="MLL28" i="7" s="1"/>
  <c r="MLN28" i="7" s="1"/>
  <c r="MLP28" i="7" s="1"/>
  <c r="MLR28" i="7" s="1"/>
  <c r="MLT28" i="7" s="1"/>
  <c r="MLV28" i="7" s="1"/>
  <c r="MLX28" i="7" s="1"/>
  <c r="MLZ28" i="7" s="1"/>
  <c r="MMB28" i="7" s="1"/>
  <c r="MMD28" i="7" s="1"/>
  <c r="MMF28" i="7" s="1"/>
  <c r="MMH28" i="7" s="1"/>
  <c r="MMJ28" i="7" s="1"/>
  <c r="MML28" i="7" s="1"/>
  <c r="MMN28" i="7" s="1"/>
  <c r="MMP28" i="7" s="1"/>
  <c r="MMR28" i="7" s="1"/>
  <c r="MMT28" i="7" s="1"/>
  <c r="MMV28" i="7" s="1"/>
  <c r="MMX28" i="7" s="1"/>
  <c r="MMZ28" i="7" s="1"/>
  <c r="MNB28" i="7" s="1"/>
  <c r="MND28" i="7" s="1"/>
  <c r="MNF28" i="7" s="1"/>
  <c r="MNH28" i="7" s="1"/>
  <c r="MNJ28" i="7" s="1"/>
  <c r="MNL28" i="7" s="1"/>
  <c r="MNN28" i="7" s="1"/>
  <c r="MNP28" i="7" s="1"/>
  <c r="MNR28" i="7" s="1"/>
  <c r="MNT28" i="7" s="1"/>
  <c r="MNV28" i="7" s="1"/>
  <c r="MNX28" i="7" s="1"/>
  <c r="MNZ28" i="7" s="1"/>
  <c r="MOB28" i="7" s="1"/>
  <c r="MOD28" i="7" s="1"/>
  <c r="MOF28" i="7" s="1"/>
  <c r="MOH28" i="7" s="1"/>
  <c r="MOJ28" i="7" s="1"/>
  <c r="MOL28" i="7" s="1"/>
  <c r="MON28" i="7" s="1"/>
  <c r="MOP28" i="7" s="1"/>
  <c r="MOR28" i="7" s="1"/>
  <c r="MOT28" i="7" s="1"/>
  <c r="MOV28" i="7" s="1"/>
  <c r="MOX28" i="7" s="1"/>
  <c r="MOZ28" i="7" s="1"/>
  <c r="MPB28" i="7" s="1"/>
  <c r="MPD28" i="7" s="1"/>
  <c r="MPF28" i="7" s="1"/>
  <c r="MPH28" i="7" s="1"/>
  <c r="MPJ28" i="7" s="1"/>
  <c r="MPL28" i="7" s="1"/>
  <c r="MPN28" i="7" s="1"/>
  <c r="MPP28" i="7" s="1"/>
  <c r="MPR28" i="7" s="1"/>
  <c r="MPT28" i="7" s="1"/>
  <c r="MPV28" i="7" s="1"/>
  <c r="MPX28" i="7" s="1"/>
  <c r="MPZ28" i="7" s="1"/>
  <c r="MQB28" i="7" s="1"/>
  <c r="MQD28" i="7" s="1"/>
  <c r="MQF28" i="7" s="1"/>
  <c r="MQH28" i="7" s="1"/>
  <c r="MQJ28" i="7" s="1"/>
  <c r="MQL28" i="7" s="1"/>
  <c r="MQN28" i="7" s="1"/>
  <c r="MQP28" i="7" s="1"/>
  <c r="MQR28" i="7" s="1"/>
  <c r="MQT28" i="7" s="1"/>
  <c r="MQV28" i="7" s="1"/>
  <c r="MQX28" i="7" s="1"/>
  <c r="MQZ28" i="7" s="1"/>
  <c r="MRB28" i="7" s="1"/>
  <c r="MRD28" i="7" s="1"/>
  <c r="MRF28" i="7" s="1"/>
  <c r="MRH28" i="7" s="1"/>
  <c r="MRJ28" i="7" s="1"/>
  <c r="MRL28" i="7" s="1"/>
  <c r="MRN28" i="7" s="1"/>
  <c r="MRP28" i="7" s="1"/>
  <c r="MRR28" i="7" s="1"/>
  <c r="MRT28" i="7" s="1"/>
  <c r="MRV28" i="7" s="1"/>
  <c r="MRX28" i="7" s="1"/>
  <c r="MRZ28" i="7" s="1"/>
  <c r="MSB28" i="7" s="1"/>
  <c r="MSD28" i="7" s="1"/>
  <c r="MSF28" i="7" s="1"/>
  <c r="MSH28" i="7" s="1"/>
  <c r="MSJ28" i="7" s="1"/>
  <c r="MSL28" i="7" s="1"/>
  <c r="MSN28" i="7" s="1"/>
  <c r="MSP28" i="7" s="1"/>
  <c r="MSR28" i="7" s="1"/>
  <c r="MST28" i="7" s="1"/>
  <c r="MSV28" i="7" s="1"/>
  <c r="MSX28" i="7" s="1"/>
  <c r="MSZ28" i="7" s="1"/>
  <c r="MTB28" i="7" s="1"/>
  <c r="MTD28" i="7" s="1"/>
  <c r="MTF28" i="7" s="1"/>
  <c r="MTH28" i="7" s="1"/>
  <c r="MTJ28" i="7" s="1"/>
  <c r="MTL28" i="7" s="1"/>
  <c r="MTN28" i="7" s="1"/>
  <c r="MTP28" i="7" s="1"/>
  <c r="MTR28" i="7" s="1"/>
  <c r="MTT28" i="7" s="1"/>
  <c r="MTV28" i="7" s="1"/>
  <c r="MTX28" i="7" s="1"/>
  <c r="MTZ28" i="7" s="1"/>
  <c r="MUB28" i="7" s="1"/>
  <c r="MUD28" i="7" s="1"/>
  <c r="MUF28" i="7" s="1"/>
  <c r="MUH28" i="7" s="1"/>
  <c r="MUJ28" i="7" s="1"/>
  <c r="MUL28" i="7" s="1"/>
  <c r="MUN28" i="7" s="1"/>
  <c r="MUP28" i="7" s="1"/>
  <c r="MUR28" i="7" s="1"/>
  <c r="MUT28" i="7" s="1"/>
  <c r="MUV28" i="7" s="1"/>
  <c r="MUX28" i="7" s="1"/>
  <c r="MUZ28" i="7" s="1"/>
  <c r="MVB28" i="7" s="1"/>
  <c r="MVD28" i="7" s="1"/>
  <c r="MVF28" i="7" s="1"/>
  <c r="MVH28" i="7" s="1"/>
  <c r="MVJ28" i="7" s="1"/>
  <c r="MVL28" i="7" s="1"/>
  <c r="MVN28" i="7" s="1"/>
  <c r="MVP28" i="7" s="1"/>
  <c r="MVR28" i="7" s="1"/>
  <c r="MVT28" i="7" s="1"/>
  <c r="MVV28" i="7" s="1"/>
  <c r="MVX28" i="7" s="1"/>
  <c r="MVZ28" i="7" s="1"/>
  <c r="MWB28" i="7" s="1"/>
  <c r="MWD28" i="7" s="1"/>
  <c r="MWF28" i="7" s="1"/>
  <c r="MWH28" i="7" s="1"/>
  <c r="MWJ28" i="7" s="1"/>
  <c r="MWL28" i="7" s="1"/>
  <c r="MWN28" i="7" s="1"/>
  <c r="MWP28" i="7" s="1"/>
  <c r="MWR28" i="7" s="1"/>
  <c r="MWT28" i="7" s="1"/>
  <c r="MWV28" i="7" s="1"/>
  <c r="MWX28" i="7" s="1"/>
  <c r="MWZ28" i="7" s="1"/>
  <c r="MXB28" i="7" s="1"/>
  <c r="MXD28" i="7" s="1"/>
  <c r="MXF28" i="7" s="1"/>
  <c r="MXH28" i="7" s="1"/>
  <c r="MXJ28" i="7" s="1"/>
  <c r="MXL28" i="7" s="1"/>
  <c r="MXN28" i="7" s="1"/>
  <c r="MXP28" i="7" s="1"/>
  <c r="MXR28" i="7" s="1"/>
  <c r="MXT28" i="7" s="1"/>
  <c r="MXV28" i="7" s="1"/>
  <c r="MXX28" i="7" s="1"/>
  <c r="MXZ28" i="7" s="1"/>
  <c r="MYB28" i="7" s="1"/>
  <c r="MYD28" i="7" s="1"/>
  <c r="MYF28" i="7" s="1"/>
  <c r="MYH28" i="7" s="1"/>
  <c r="MYJ28" i="7" s="1"/>
  <c r="MYL28" i="7" s="1"/>
  <c r="MYN28" i="7" s="1"/>
  <c r="MYP28" i="7" s="1"/>
  <c r="MYR28" i="7" s="1"/>
  <c r="MYT28" i="7" s="1"/>
  <c r="MYV28" i="7" s="1"/>
  <c r="MYX28" i="7" s="1"/>
  <c r="MYZ28" i="7" s="1"/>
  <c r="MZB28" i="7" s="1"/>
  <c r="MZD28" i="7" s="1"/>
  <c r="MZF28" i="7" s="1"/>
  <c r="MZH28" i="7" s="1"/>
  <c r="MZJ28" i="7" s="1"/>
  <c r="MZL28" i="7" s="1"/>
  <c r="MZN28" i="7" s="1"/>
  <c r="MZP28" i="7" s="1"/>
  <c r="MZR28" i="7" s="1"/>
  <c r="MZT28" i="7" s="1"/>
  <c r="MZV28" i="7" s="1"/>
  <c r="MZX28" i="7" s="1"/>
  <c r="MZZ28" i="7" s="1"/>
  <c r="NAB28" i="7" s="1"/>
  <c r="NAD28" i="7" s="1"/>
  <c r="NAF28" i="7" s="1"/>
  <c r="NAH28" i="7" s="1"/>
  <c r="NAJ28" i="7" s="1"/>
  <c r="NAL28" i="7" s="1"/>
  <c r="NAN28" i="7" s="1"/>
  <c r="NAP28" i="7" s="1"/>
  <c r="NAR28" i="7" s="1"/>
  <c r="NAT28" i="7" s="1"/>
  <c r="NAV28" i="7" s="1"/>
  <c r="NAX28" i="7" s="1"/>
  <c r="NAZ28" i="7" s="1"/>
  <c r="NBB28" i="7" s="1"/>
  <c r="NBD28" i="7" s="1"/>
  <c r="NBF28" i="7" s="1"/>
  <c r="NBH28" i="7" s="1"/>
  <c r="NBJ28" i="7" s="1"/>
  <c r="NBL28" i="7" s="1"/>
  <c r="NBN28" i="7" s="1"/>
  <c r="NBP28" i="7" s="1"/>
  <c r="NBR28" i="7" s="1"/>
  <c r="NBT28" i="7" s="1"/>
  <c r="NBV28" i="7" s="1"/>
  <c r="NBX28" i="7" s="1"/>
  <c r="NBZ28" i="7" s="1"/>
  <c r="NCB28" i="7" s="1"/>
  <c r="NCD28" i="7" s="1"/>
  <c r="NCF28" i="7" s="1"/>
  <c r="NCH28" i="7" s="1"/>
  <c r="NCJ28" i="7" s="1"/>
  <c r="NCL28" i="7" s="1"/>
  <c r="NCN28" i="7" s="1"/>
  <c r="NCP28" i="7" s="1"/>
  <c r="NCR28" i="7" s="1"/>
  <c r="NCT28" i="7" s="1"/>
  <c r="NCV28" i="7" s="1"/>
  <c r="NCX28" i="7" s="1"/>
  <c r="NCZ28" i="7" s="1"/>
  <c r="NDB28" i="7" s="1"/>
  <c r="NDD28" i="7" s="1"/>
  <c r="NDF28" i="7" s="1"/>
  <c r="NDH28" i="7" s="1"/>
  <c r="NDJ28" i="7" s="1"/>
  <c r="NDL28" i="7" s="1"/>
  <c r="NDN28" i="7" s="1"/>
  <c r="NDP28" i="7" s="1"/>
  <c r="NDR28" i="7" s="1"/>
  <c r="NDT28" i="7" s="1"/>
  <c r="NDV28" i="7" s="1"/>
  <c r="NDX28" i="7" s="1"/>
  <c r="NDZ28" i="7" s="1"/>
  <c r="NEB28" i="7" s="1"/>
  <c r="NED28" i="7" s="1"/>
  <c r="NEF28" i="7" s="1"/>
  <c r="NEH28" i="7" s="1"/>
  <c r="NEJ28" i="7" s="1"/>
  <c r="NEL28" i="7" s="1"/>
  <c r="NEN28" i="7" s="1"/>
  <c r="NEP28" i="7" s="1"/>
  <c r="NER28" i="7" s="1"/>
  <c r="NET28" i="7" s="1"/>
  <c r="NEV28" i="7" s="1"/>
  <c r="NEX28" i="7" s="1"/>
  <c r="NEZ28" i="7" s="1"/>
  <c r="NFB28" i="7" s="1"/>
  <c r="NFD28" i="7" s="1"/>
  <c r="NFF28" i="7" s="1"/>
  <c r="NFH28" i="7" s="1"/>
  <c r="NFJ28" i="7" s="1"/>
  <c r="NFL28" i="7" s="1"/>
  <c r="NFN28" i="7" s="1"/>
  <c r="NFP28" i="7" s="1"/>
  <c r="NFR28" i="7" s="1"/>
  <c r="NFT28" i="7" s="1"/>
  <c r="NFV28" i="7" s="1"/>
  <c r="NFX28" i="7" s="1"/>
  <c r="NFZ28" i="7" s="1"/>
  <c r="NGB28" i="7" s="1"/>
  <c r="NGD28" i="7" s="1"/>
  <c r="NGF28" i="7" s="1"/>
  <c r="NGH28" i="7" s="1"/>
  <c r="NGJ28" i="7" s="1"/>
  <c r="NGL28" i="7" s="1"/>
  <c r="NGN28" i="7" s="1"/>
  <c r="NGP28" i="7" s="1"/>
  <c r="NGR28" i="7" s="1"/>
  <c r="NGT28" i="7" s="1"/>
  <c r="NGV28" i="7" s="1"/>
  <c r="NGX28" i="7" s="1"/>
  <c r="NGZ28" i="7" s="1"/>
  <c r="NHB28" i="7" s="1"/>
  <c r="NHD28" i="7" s="1"/>
  <c r="NHF28" i="7" s="1"/>
  <c r="NHH28" i="7" s="1"/>
  <c r="NHJ28" i="7" s="1"/>
  <c r="NHL28" i="7" s="1"/>
  <c r="NHN28" i="7" s="1"/>
  <c r="NHP28" i="7" s="1"/>
  <c r="NHR28" i="7" s="1"/>
  <c r="NHT28" i="7" s="1"/>
  <c r="NHV28" i="7" s="1"/>
  <c r="NHX28" i="7" s="1"/>
  <c r="NHZ28" i="7" s="1"/>
  <c r="NIB28" i="7" s="1"/>
  <c r="NID28" i="7" s="1"/>
  <c r="NIF28" i="7" s="1"/>
  <c r="NIH28" i="7" s="1"/>
  <c r="NIJ28" i="7" s="1"/>
  <c r="NIL28" i="7" s="1"/>
  <c r="NIN28" i="7" s="1"/>
  <c r="NIP28" i="7" s="1"/>
  <c r="NIR28" i="7" s="1"/>
  <c r="NIT28" i="7" s="1"/>
  <c r="NIV28" i="7" s="1"/>
  <c r="NIX28" i="7" s="1"/>
  <c r="NIZ28" i="7" s="1"/>
  <c r="NJB28" i="7" s="1"/>
  <c r="NJD28" i="7" s="1"/>
  <c r="NJF28" i="7" s="1"/>
  <c r="NJH28" i="7" s="1"/>
  <c r="NJJ28" i="7" s="1"/>
  <c r="NJL28" i="7" s="1"/>
  <c r="NJN28" i="7" s="1"/>
  <c r="NJP28" i="7" s="1"/>
  <c r="NJR28" i="7" s="1"/>
  <c r="NJT28" i="7" s="1"/>
  <c r="NJV28" i="7" s="1"/>
  <c r="NJX28" i="7" s="1"/>
  <c r="NJZ28" i="7" s="1"/>
  <c r="NKB28" i="7" s="1"/>
  <c r="NKD28" i="7" s="1"/>
  <c r="NKF28" i="7" s="1"/>
  <c r="NKH28" i="7" s="1"/>
  <c r="NKJ28" i="7" s="1"/>
  <c r="NKL28" i="7" s="1"/>
  <c r="NKN28" i="7" s="1"/>
  <c r="NKP28" i="7" s="1"/>
  <c r="NKR28" i="7" s="1"/>
  <c r="NKT28" i="7" s="1"/>
  <c r="NKV28" i="7" s="1"/>
  <c r="NKX28" i="7" s="1"/>
  <c r="NKZ28" i="7" s="1"/>
  <c r="NLB28" i="7" s="1"/>
  <c r="NLD28" i="7" s="1"/>
  <c r="NLF28" i="7" s="1"/>
  <c r="NLH28" i="7" s="1"/>
  <c r="NLJ28" i="7" s="1"/>
  <c r="NLL28" i="7" s="1"/>
  <c r="NLN28" i="7" s="1"/>
  <c r="NLP28" i="7" s="1"/>
  <c r="NLR28" i="7" s="1"/>
  <c r="NLT28" i="7" s="1"/>
  <c r="NLV28" i="7" s="1"/>
  <c r="NLX28" i="7" s="1"/>
  <c r="NLZ28" i="7" s="1"/>
  <c r="NMB28" i="7" s="1"/>
  <c r="NMD28" i="7" s="1"/>
  <c r="NMF28" i="7" s="1"/>
  <c r="NMH28" i="7" s="1"/>
  <c r="NMJ28" i="7" s="1"/>
  <c r="NML28" i="7" s="1"/>
  <c r="NMN28" i="7" s="1"/>
  <c r="NMP28" i="7" s="1"/>
  <c r="NMR28" i="7" s="1"/>
  <c r="NMT28" i="7" s="1"/>
  <c r="NMV28" i="7" s="1"/>
  <c r="NMX28" i="7" s="1"/>
  <c r="NMZ28" i="7" s="1"/>
  <c r="NNB28" i="7" s="1"/>
  <c r="NND28" i="7" s="1"/>
  <c r="NNF28" i="7" s="1"/>
  <c r="NNH28" i="7" s="1"/>
  <c r="NNJ28" i="7" s="1"/>
  <c r="NNL28" i="7" s="1"/>
  <c r="NNN28" i="7" s="1"/>
  <c r="NNP28" i="7" s="1"/>
  <c r="NNR28" i="7" s="1"/>
  <c r="NNT28" i="7" s="1"/>
  <c r="NNV28" i="7" s="1"/>
  <c r="NNX28" i="7" s="1"/>
  <c r="NNZ28" i="7" s="1"/>
  <c r="NOB28" i="7" s="1"/>
  <c r="NOD28" i="7" s="1"/>
  <c r="NOF28" i="7" s="1"/>
  <c r="NOH28" i="7" s="1"/>
  <c r="NOJ28" i="7" s="1"/>
  <c r="NOL28" i="7" s="1"/>
  <c r="NON28" i="7" s="1"/>
  <c r="NOP28" i="7" s="1"/>
  <c r="NOR28" i="7" s="1"/>
  <c r="NOT28" i="7" s="1"/>
  <c r="NOV28" i="7" s="1"/>
  <c r="NOX28" i="7" s="1"/>
  <c r="NOZ28" i="7" s="1"/>
  <c r="NPB28" i="7" s="1"/>
  <c r="NPD28" i="7" s="1"/>
  <c r="NPF28" i="7" s="1"/>
  <c r="NPH28" i="7" s="1"/>
  <c r="NPJ28" i="7" s="1"/>
  <c r="NPL28" i="7" s="1"/>
  <c r="NPN28" i="7" s="1"/>
  <c r="NPP28" i="7" s="1"/>
  <c r="NPR28" i="7" s="1"/>
  <c r="NPT28" i="7" s="1"/>
  <c r="NPV28" i="7" s="1"/>
  <c r="NPX28" i="7" s="1"/>
  <c r="NPZ28" i="7" s="1"/>
  <c r="NQB28" i="7" s="1"/>
  <c r="NQD28" i="7" s="1"/>
  <c r="NQF28" i="7" s="1"/>
  <c r="NQH28" i="7" s="1"/>
  <c r="NQJ28" i="7" s="1"/>
  <c r="NQL28" i="7" s="1"/>
  <c r="NQN28" i="7" s="1"/>
  <c r="NQP28" i="7" s="1"/>
  <c r="NQR28" i="7" s="1"/>
  <c r="NQT28" i="7" s="1"/>
  <c r="NQV28" i="7" s="1"/>
  <c r="NQX28" i="7" s="1"/>
  <c r="NQZ28" i="7" s="1"/>
  <c r="NRB28" i="7" s="1"/>
  <c r="NRD28" i="7" s="1"/>
  <c r="NRF28" i="7" s="1"/>
  <c r="NRH28" i="7" s="1"/>
  <c r="NRJ28" i="7" s="1"/>
  <c r="NRL28" i="7" s="1"/>
  <c r="NRN28" i="7" s="1"/>
  <c r="NRP28" i="7" s="1"/>
  <c r="NRR28" i="7" s="1"/>
  <c r="NRT28" i="7" s="1"/>
  <c r="NRV28" i="7" s="1"/>
  <c r="NRX28" i="7" s="1"/>
  <c r="NRZ28" i="7" s="1"/>
  <c r="NSB28" i="7" s="1"/>
  <c r="NSD28" i="7" s="1"/>
  <c r="NSF28" i="7" s="1"/>
  <c r="NSH28" i="7" s="1"/>
  <c r="NSJ28" i="7" s="1"/>
  <c r="NSL28" i="7" s="1"/>
  <c r="NSN28" i="7" s="1"/>
  <c r="NSP28" i="7" s="1"/>
  <c r="NSR28" i="7" s="1"/>
  <c r="NST28" i="7" s="1"/>
  <c r="NSV28" i="7" s="1"/>
  <c r="NSX28" i="7" s="1"/>
  <c r="NSZ28" i="7" s="1"/>
  <c r="NTB28" i="7" s="1"/>
  <c r="NTD28" i="7" s="1"/>
  <c r="NTF28" i="7" s="1"/>
  <c r="NTH28" i="7" s="1"/>
  <c r="NTJ28" i="7" s="1"/>
  <c r="NTL28" i="7" s="1"/>
  <c r="NTN28" i="7" s="1"/>
  <c r="NTP28" i="7" s="1"/>
  <c r="NTR28" i="7" s="1"/>
  <c r="NTT28" i="7" s="1"/>
  <c r="NTV28" i="7" s="1"/>
  <c r="NTX28" i="7" s="1"/>
  <c r="NTZ28" i="7" s="1"/>
  <c r="NUB28" i="7" s="1"/>
  <c r="NUD28" i="7" s="1"/>
  <c r="NUF28" i="7" s="1"/>
  <c r="NUH28" i="7" s="1"/>
  <c r="NUJ28" i="7" s="1"/>
  <c r="NUL28" i="7" s="1"/>
  <c r="NUN28" i="7" s="1"/>
  <c r="NUP28" i="7" s="1"/>
  <c r="NUR28" i="7" s="1"/>
  <c r="NUT28" i="7" s="1"/>
  <c r="NUV28" i="7" s="1"/>
  <c r="NUX28" i="7" s="1"/>
  <c r="NUZ28" i="7" s="1"/>
  <c r="NVB28" i="7" s="1"/>
  <c r="NVD28" i="7" s="1"/>
  <c r="NVF28" i="7" s="1"/>
  <c r="NVH28" i="7" s="1"/>
  <c r="NVJ28" i="7" s="1"/>
  <c r="NVL28" i="7" s="1"/>
  <c r="NVN28" i="7" s="1"/>
  <c r="NVP28" i="7" s="1"/>
  <c r="NVR28" i="7" s="1"/>
  <c r="NVT28" i="7" s="1"/>
  <c r="NVV28" i="7" s="1"/>
  <c r="NVX28" i="7" s="1"/>
  <c r="NVZ28" i="7" s="1"/>
  <c r="NWB28" i="7" s="1"/>
  <c r="NWD28" i="7" s="1"/>
  <c r="NWF28" i="7" s="1"/>
  <c r="NWH28" i="7" s="1"/>
  <c r="NWJ28" i="7" s="1"/>
  <c r="NWL28" i="7" s="1"/>
  <c r="NWN28" i="7" s="1"/>
  <c r="NWP28" i="7" s="1"/>
  <c r="NWR28" i="7" s="1"/>
  <c r="NWT28" i="7" s="1"/>
  <c r="NWV28" i="7" s="1"/>
  <c r="NWX28" i="7" s="1"/>
  <c r="NWZ28" i="7" s="1"/>
  <c r="NXB28" i="7" s="1"/>
  <c r="NXD28" i="7" s="1"/>
  <c r="NXF28" i="7" s="1"/>
  <c r="NXH28" i="7" s="1"/>
  <c r="NXJ28" i="7" s="1"/>
  <c r="NXL28" i="7" s="1"/>
  <c r="NXN28" i="7" s="1"/>
  <c r="NXP28" i="7" s="1"/>
  <c r="NXR28" i="7" s="1"/>
  <c r="NXT28" i="7" s="1"/>
  <c r="NXV28" i="7" s="1"/>
  <c r="NXX28" i="7" s="1"/>
  <c r="NXZ28" i="7" s="1"/>
  <c r="NYB28" i="7" s="1"/>
  <c r="NYD28" i="7" s="1"/>
  <c r="NYF28" i="7" s="1"/>
  <c r="NYH28" i="7" s="1"/>
  <c r="NYJ28" i="7" s="1"/>
  <c r="NYL28" i="7" s="1"/>
  <c r="NYN28" i="7" s="1"/>
  <c r="NYP28" i="7" s="1"/>
  <c r="NYR28" i="7" s="1"/>
  <c r="NYT28" i="7" s="1"/>
  <c r="NYV28" i="7" s="1"/>
  <c r="NYX28" i="7" s="1"/>
  <c r="NYZ28" i="7" s="1"/>
  <c r="NZB28" i="7" s="1"/>
  <c r="NZD28" i="7" s="1"/>
  <c r="NZF28" i="7" s="1"/>
  <c r="NZH28" i="7" s="1"/>
  <c r="NZJ28" i="7" s="1"/>
  <c r="NZL28" i="7" s="1"/>
  <c r="NZN28" i="7" s="1"/>
  <c r="NZP28" i="7" s="1"/>
  <c r="NZR28" i="7" s="1"/>
  <c r="NZT28" i="7" s="1"/>
  <c r="NZV28" i="7" s="1"/>
  <c r="NZX28" i="7" s="1"/>
  <c r="NZZ28" i="7" s="1"/>
  <c r="OAB28" i="7" s="1"/>
  <c r="OAD28" i="7" s="1"/>
  <c r="OAF28" i="7" s="1"/>
  <c r="OAH28" i="7" s="1"/>
  <c r="OAJ28" i="7" s="1"/>
  <c r="OAL28" i="7" s="1"/>
  <c r="OAN28" i="7" s="1"/>
  <c r="OAP28" i="7" s="1"/>
  <c r="OAR28" i="7" s="1"/>
  <c r="OAT28" i="7" s="1"/>
  <c r="OAV28" i="7" s="1"/>
  <c r="OAX28" i="7" s="1"/>
  <c r="OAZ28" i="7" s="1"/>
  <c r="OBB28" i="7" s="1"/>
  <c r="OBD28" i="7" s="1"/>
  <c r="OBF28" i="7" s="1"/>
  <c r="OBH28" i="7" s="1"/>
  <c r="OBJ28" i="7" s="1"/>
  <c r="OBL28" i="7" s="1"/>
  <c r="OBN28" i="7" s="1"/>
  <c r="OBP28" i="7" s="1"/>
  <c r="OBR28" i="7" s="1"/>
  <c r="OBT28" i="7" s="1"/>
  <c r="OBV28" i="7" s="1"/>
  <c r="OBX28" i="7" s="1"/>
  <c r="OBZ28" i="7" s="1"/>
  <c r="OCB28" i="7" s="1"/>
  <c r="OCD28" i="7" s="1"/>
  <c r="OCF28" i="7" s="1"/>
  <c r="OCH28" i="7" s="1"/>
  <c r="OCJ28" i="7" s="1"/>
  <c r="OCL28" i="7" s="1"/>
  <c r="OCN28" i="7" s="1"/>
  <c r="OCP28" i="7" s="1"/>
  <c r="OCR28" i="7" s="1"/>
  <c r="OCT28" i="7" s="1"/>
  <c r="OCV28" i="7" s="1"/>
  <c r="OCX28" i="7" s="1"/>
  <c r="OCZ28" i="7" s="1"/>
  <c r="ODB28" i="7" s="1"/>
  <c r="ODD28" i="7" s="1"/>
  <c r="ODF28" i="7" s="1"/>
  <c r="ODH28" i="7" s="1"/>
  <c r="ODJ28" i="7" s="1"/>
  <c r="ODL28" i="7" s="1"/>
  <c r="ODN28" i="7" s="1"/>
  <c r="ODP28" i="7" s="1"/>
  <c r="ODR28" i="7" s="1"/>
  <c r="ODT28" i="7" s="1"/>
  <c r="ODV28" i="7" s="1"/>
  <c r="ODX28" i="7" s="1"/>
  <c r="ODZ28" i="7" s="1"/>
  <c r="OEB28" i="7" s="1"/>
  <c r="OED28" i="7" s="1"/>
  <c r="OEF28" i="7" s="1"/>
  <c r="OEH28" i="7" s="1"/>
  <c r="OEJ28" i="7" s="1"/>
  <c r="OEL28" i="7" s="1"/>
  <c r="OEN28" i="7" s="1"/>
  <c r="OEP28" i="7" s="1"/>
  <c r="OER28" i="7" s="1"/>
  <c r="OET28" i="7" s="1"/>
  <c r="OEV28" i="7" s="1"/>
  <c r="OEX28" i="7" s="1"/>
  <c r="OEZ28" i="7" s="1"/>
  <c r="OFB28" i="7" s="1"/>
  <c r="OFD28" i="7" s="1"/>
  <c r="OFF28" i="7" s="1"/>
  <c r="OFH28" i="7" s="1"/>
  <c r="OFJ28" i="7" s="1"/>
  <c r="OFL28" i="7" s="1"/>
  <c r="OFN28" i="7" s="1"/>
  <c r="OFP28" i="7" s="1"/>
  <c r="OFR28" i="7" s="1"/>
  <c r="OFT28" i="7" s="1"/>
  <c r="OFV28" i="7" s="1"/>
  <c r="OFX28" i="7" s="1"/>
  <c r="OFZ28" i="7" s="1"/>
  <c r="OGB28" i="7" s="1"/>
  <c r="OGD28" i="7" s="1"/>
  <c r="OGF28" i="7" s="1"/>
  <c r="OGH28" i="7" s="1"/>
  <c r="OGJ28" i="7" s="1"/>
  <c r="OGL28" i="7" s="1"/>
  <c r="OGN28" i="7" s="1"/>
  <c r="OGP28" i="7" s="1"/>
  <c r="OGR28" i="7" s="1"/>
  <c r="OGT28" i="7" s="1"/>
  <c r="OGV28" i="7" s="1"/>
  <c r="OGX28" i="7" s="1"/>
  <c r="OGZ28" i="7" s="1"/>
  <c r="OHB28" i="7" s="1"/>
  <c r="OHD28" i="7" s="1"/>
  <c r="OHF28" i="7" s="1"/>
  <c r="OHH28" i="7" s="1"/>
  <c r="OHJ28" i="7" s="1"/>
  <c r="OHL28" i="7" s="1"/>
  <c r="OHN28" i="7" s="1"/>
  <c r="OHP28" i="7" s="1"/>
  <c r="OHR28" i="7" s="1"/>
  <c r="OHT28" i="7" s="1"/>
  <c r="OHV28" i="7" s="1"/>
  <c r="OHX28" i="7" s="1"/>
  <c r="OHZ28" i="7" s="1"/>
  <c r="OIB28" i="7" s="1"/>
  <c r="OID28" i="7" s="1"/>
  <c r="OIF28" i="7" s="1"/>
  <c r="OIH28" i="7" s="1"/>
  <c r="OIJ28" i="7" s="1"/>
  <c r="OIL28" i="7" s="1"/>
  <c r="OIN28" i="7" s="1"/>
  <c r="OIP28" i="7" s="1"/>
  <c r="OIR28" i="7" s="1"/>
  <c r="OIT28" i="7" s="1"/>
  <c r="OIV28" i="7" s="1"/>
  <c r="OIX28" i="7" s="1"/>
  <c r="OIZ28" i="7" s="1"/>
  <c r="OJB28" i="7" s="1"/>
  <c r="OJD28" i="7" s="1"/>
  <c r="OJF28" i="7" s="1"/>
  <c r="OJH28" i="7" s="1"/>
  <c r="OJJ28" i="7" s="1"/>
  <c r="OJL28" i="7" s="1"/>
  <c r="OJN28" i="7" s="1"/>
  <c r="OJP28" i="7" s="1"/>
  <c r="OJR28" i="7" s="1"/>
  <c r="OJT28" i="7" s="1"/>
  <c r="OJV28" i="7" s="1"/>
  <c r="OJX28" i="7" s="1"/>
  <c r="OJZ28" i="7" s="1"/>
  <c r="OKB28" i="7" s="1"/>
  <c r="OKD28" i="7" s="1"/>
  <c r="OKF28" i="7" s="1"/>
  <c r="OKH28" i="7" s="1"/>
  <c r="OKJ28" i="7" s="1"/>
  <c r="OKL28" i="7" s="1"/>
  <c r="OKN28" i="7" s="1"/>
  <c r="OKP28" i="7" s="1"/>
  <c r="OKR28" i="7" s="1"/>
  <c r="OKT28" i="7" s="1"/>
  <c r="OKV28" i="7" s="1"/>
  <c r="OKX28" i="7" s="1"/>
  <c r="OKZ28" i="7" s="1"/>
  <c r="OLB28" i="7" s="1"/>
  <c r="OLD28" i="7" s="1"/>
  <c r="OLF28" i="7" s="1"/>
  <c r="OLH28" i="7" s="1"/>
  <c r="OLJ28" i="7" s="1"/>
  <c r="OLL28" i="7" s="1"/>
  <c r="OLN28" i="7" s="1"/>
  <c r="OLP28" i="7" s="1"/>
  <c r="OLR28" i="7" s="1"/>
  <c r="OLT28" i="7" s="1"/>
  <c r="OLV28" i="7" s="1"/>
  <c r="OLX28" i="7" s="1"/>
  <c r="OLZ28" i="7" s="1"/>
  <c r="OMB28" i="7" s="1"/>
  <c r="OMD28" i="7" s="1"/>
  <c r="OMF28" i="7" s="1"/>
  <c r="OMH28" i="7" s="1"/>
  <c r="OMJ28" i="7" s="1"/>
  <c r="OML28" i="7" s="1"/>
  <c r="OMN28" i="7" s="1"/>
  <c r="OMP28" i="7" s="1"/>
  <c r="OMR28" i="7" s="1"/>
  <c r="OMT28" i="7" s="1"/>
  <c r="OMV28" i="7" s="1"/>
  <c r="OMX28" i="7" s="1"/>
  <c r="OMZ28" i="7" s="1"/>
  <c r="ONB28" i="7" s="1"/>
  <c r="OND28" i="7" s="1"/>
  <c r="ONF28" i="7" s="1"/>
  <c r="ONH28" i="7" s="1"/>
  <c r="ONJ28" i="7" s="1"/>
  <c r="ONL28" i="7" s="1"/>
  <c r="ONN28" i="7" s="1"/>
  <c r="ONP28" i="7" s="1"/>
  <c r="ONR28" i="7" s="1"/>
  <c r="ONT28" i="7" s="1"/>
  <c r="ONV28" i="7" s="1"/>
  <c r="ONX28" i="7" s="1"/>
  <c r="ONZ28" i="7" s="1"/>
  <c r="OOB28" i="7" s="1"/>
  <c r="OOD28" i="7" s="1"/>
  <c r="OOF28" i="7" s="1"/>
  <c r="OOH28" i="7" s="1"/>
  <c r="OOJ28" i="7" s="1"/>
  <c r="OOL28" i="7" s="1"/>
  <c r="OON28" i="7" s="1"/>
  <c r="OOP28" i="7" s="1"/>
  <c r="OOR28" i="7" s="1"/>
  <c r="OOT28" i="7" s="1"/>
  <c r="OOV28" i="7" s="1"/>
  <c r="OOX28" i="7" s="1"/>
  <c r="OOZ28" i="7" s="1"/>
  <c r="OPB28" i="7" s="1"/>
  <c r="OPD28" i="7" s="1"/>
  <c r="OPF28" i="7" s="1"/>
  <c r="OPH28" i="7" s="1"/>
  <c r="OPJ28" i="7" s="1"/>
  <c r="OPL28" i="7" s="1"/>
  <c r="OPN28" i="7" s="1"/>
  <c r="OPP28" i="7" s="1"/>
  <c r="OPR28" i="7" s="1"/>
  <c r="OPT28" i="7" s="1"/>
  <c r="OPV28" i="7" s="1"/>
  <c r="OPX28" i="7" s="1"/>
  <c r="OPZ28" i="7" s="1"/>
  <c r="OQB28" i="7" s="1"/>
  <c r="OQD28" i="7" s="1"/>
  <c r="OQF28" i="7" s="1"/>
  <c r="OQH28" i="7" s="1"/>
  <c r="OQJ28" i="7" s="1"/>
  <c r="OQL28" i="7" s="1"/>
  <c r="OQN28" i="7" s="1"/>
  <c r="OQP28" i="7" s="1"/>
  <c r="OQR28" i="7" s="1"/>
  <c r="OQT28" i="7" s="1"/>
  <c r="OQV28" i="7" s="1"/>
  <c r="OQX28" i="7" s="1"/>
  <c r="OQZ28" i="7" s="1"/>
  <c r="ORB28" i="7" s="1"/>
  <c r="ORD28" i="7" s="1"/>
  <c r="ORF28" i="7" s="1"/>
  <c r="ORH28" i="7" s="1"/>
  <c r="ORJ28" i="7" s="1"/>
  <c r="ORL28" i="7" s="1"/>
  <c r="ORN28" i="7" s="1"/>
  <c r="ORP28" i="7" s="1"/>
  <c r="ORR28" i="7" s="1"/>
  <c r="ORT28" i="7" s="1"/>
  <c r="ORV28" i="7" s="1"/>
  <c r="ORX28" i="7" s="1"/>
  <c r="ORZ28" i="7" s="1"/>
  <c r="OSB28" i="7" s="1"/>
  <c r="OSD28" i="7" s="1"/>
  <c r="OSF28" i="7" s="1"/>
  <c r="OSH28" i="7" s="1"/>
  <c r="OSJ28" i="7" s="1"/>
  <c r="OSL28" i="7" s="1"/>
  <c r="OSN28" i="7" s="1"/>
  <c r="OSP28" i="7" s="1"/>
  <c r="OSR28" i="7" s="1"/>
  <c r="OST28" i="7" s="1"/>
  <c r="OSV28" i="7" s="1"/>
  <c r="OSX28" i="7" s="1"/>
  <c r="OSZ28" i="7" s="1"/>
  <c r="OTB28" i="7" s="1"/>
  <c r="OTD28" i="7" s="1"/>
  <c r="OTF28" i="7" s="1"/>
  <c r="OTH28" i="7" s="1"/>
  <c r="OTJ28" i="7" s="1"/>
  <c r="OTL28" i="7" s="1"/>
  <c r="OTN28" i="7" s="1"/>
  <c r="OTP28" i="7" s="1"/>
  <c r="OTR28" i="7" s="1"/>
  <c r="OTT28" i="7" s="1"/>
  <c r="OTV28" i="7" s="1"/>
  <c r="OTX28" i="7" s="1"/>
  <c r="OTZ28" i="7" s="1"/>
  <c r="OUB28" i="7" s="1"/>
  <c r="OUD28" i="7" s="1"/>
  <c r="OUF28" i="7" s="1"/>
  <c r="OUH28" i="7" s="1"/>
  <c r="OUJ28" i="7" s="1"/>
  <c r="OUL28" i="7" s="1"/>
  <c r="OUN28" i="7" s="1"/>
  <c r="OUP28" i="7" s="1"/>
  <c r="OUR28" i="7" s="1"/>
  <c r="OUT28" i="7" s="1"/>
  <c r="OUV28" i="7" s="1"/>
  <c r="OUX28" i="7" s="1"/>
  <c r="OUZ28" i="7" s="1"/>
  <c r="OVB28" i="7" s="1"/>
  <c r="OVD28" i="7" s="1"/>
  <c r="OVF28" i="7" s="1"/>
  <c r="OVH28" i="7" s="1"/>
  <c r="OVJ28" i="7" s="1"/>
  <c r="OVL28" i="7" s="1"/>
  <c r="OVN28" i="7" s="1"/>
  <c r="OVP28" i="7" s="1"/>
  <c r="OVR28" i="7" s="1"/>
  <c r="OVT28" i="7" s="1"/>
  <c r="OVV28" i="7" s="1"/>
  <c r="OVX28" i="7" s="1"/>
  <c r="OVZ28" i="7" s="1"/>
  <c r="OWB28" i="7" s="1"/>
  <c r="OWD28" i="7" s="1"/>
  <c r="OWF28" i="7" s="1"/>
  <c r="OWH28" i="7" s="1"/>
  <c r="OWJ28" i="7" s="1"/>
  <c r="OWL28" i="7" s="1"/>
  <c r="OWN28" i="7" s="1"/>
  <c r="OWP28" i="7" s="1"/>
  <c r="OWR28" i="7" s="1"/>
  <c r="OWT28" i="7" s="1"/>
  <c r="OWV28" i="7" s="1"/>
  <c r="OWX28" i="7" s="1"/>
  <c r="OWZ28" i="7" s="1"/>
  <c r="OXB28" i="7" s="1"/>
  <c r="OXD28" i="7" s="1"/>
  <c r="OXF28" i="7" s="1"/>
  <c r="OXH28" i="7" s="1"/>
  <c r="OXJ28" i="7" s="1"/>
  <c r="OXL28" i="7" s="1"/>
  <c r="OXN28" i="7" s="1"/>
  <c r="OXP28" i="7" s="1"/>
  <c r="OXR28" i="7" s="1"/>
  <c r="OXT28" i="7" s="1"/>
  <c r="OXV28" i="7" s="1"/>
  <c r="OXX28" i="7" s="1"/>
  <c r="OXZ28" i="7" s="1"/>
  <c r="OYB28" i="7" s="1"/>
  <c r="OYD28" i="7" s="1"/>
  <c r="OYF28" i="7" s="1"/>
  <c r="OYH28" i="7" s="1"/>
  <c r="OYJ28" i="7" s="1"/>
  <c r="OYL28" i="7" s="1"/>
  <c r="OYN28" i="7" s="1"/>
  <c r="OYP28" i="7" s="1"/>
  <c r="OYR28" i="7" s="1"/>
  <c r="OYT28" i="7" s="1"/>
  <c r="OYV28" i="7" s="1"/>
  <c r="OYX28" i="7" s="1"/>
  <c r="OYZ28" i="7" s="1"/>
  <c r="OZB28" i="7" s="1"/>
  <c r="OZD28" i="7" s="1"/>
  <c r="OZF28" i="7" s="1"/>
  <c r="OZH28" i="7" s="1"/>
  <c r="OZJ28" i="7" s="1"/>
  <c r="OZL28" i="7" s="1"/>
  <c r="OZN28" i="7" s="1"/>
  <c r="OZP28" i="7" s="1"/>
  <c r="OZR28" i="7" s="1"/>
  <c r="OZT28" i="7" s="1"/>
  <c r="OZV28" i="7" s="1"/>
  <c r="OZX28" i="7" s="1"/>
  <c r="OZZ28" i="7" s="1"/>
  <c r="PAB28" i="7" s="1"/>
  <c r="PAD28" i="7" s="1"/>
  <c r="PAF28" i="7" s="1"/>
  <c r="PAH28" i="7" s="1"/>
  <c r="PAJ28" i="7" s="1"/>
  <c r="PAL28" i="7" s="1"/>
  <c r="PAN28" i="7" s="1"/>
  <c r="PAP28" i="7" s="1"/>
  <c r="PAR28" i="7" s="1"/>
  <c r="PAT28" i="7" s="1"/>
  <c r="PAV28" i="7" s="1"/>
  <c r="PAX28" i="7" s="1"/>
  <c r="PAZ28" i="7" s="1"/>
  <c r="PBB28" i="7" s="1"/>
  <c r="PBD28" i="7" s="1"/>
  <c r="PBF28" i="7" s="1"/>
  <c r="PBH28" i="7" s="1"/>
  <c r="PBJ28" i="7" s="1"/>
  <c r="PBL28" i="7" s="1"/>
  <c r="PBN28" i="7" s="1"/>
  <c r="PBP28" i="7" s="1"/>
  <c r="PBR28" i="7" s="1"/>
  <c r="PBT28" i="7" s="1"/>
  <c r="PBV28" i="7" s="1"/>
  <c r="PBX28" i="7" s="1"/>
  <c r="PBZ28" i="7" s="1"/>
  <c r="PCB28" i="7" s="1"/>
  <c r="PCD28" i="7" s="1"/>
  <c r="PCF28" i="7" s="1"/>
  <c r="PCH28" i="7" s="1"/>
  <c r="PCJ28" i="7" s="1"/>
  <c r="PCL28" i="7" s="1"/>
  <c r="PCN28" i="7" s="1"/>
  <c r="PCP28" i="7" s="1"/>
  <c r="PCR28" i="7" s="1"/>
  <c r="PCT28" i="7" s="1"/>
  <c r="PCV28" i="7" s="1"/>
  <c r="PCX28" i="7" s="1"/>
  <c r="PCZ28" i="7" s="1"/>
  <c r="PDB28" i="7" s="1"/>
  <c r="PDD28" i="7" s="1"/>
  <c r="PDF28" i="7" s="1"/>
  <c r="PDH28" i="7" s="1"/>
  <c r="PDJ28" i="7" s="1"/>
  <c r="PDL28" i="7" s="1"/>
  <c r="PDN28" i="7" s="1"/>
  <c r="PDP28" i="7" s="1"/>
  <c r="PDR28" i="7" s="1"/>
  <c r="PDT28" i="7" s="1"/>
  <c r="PDV28" i="7" s="1"/>
  <c r="PDX28" i="7" s="1"/>
  <c r="PDZ28" i="7" s="1"/>
  <c r="PEB28" i="7" s="1"/>
  <c r="PED28" i="7" s="1"/>
  <c r="PEF28" i="7" s="1"/>
  <c r="PEH28" i="7" s="1"/>
  <c r="PEJ28" i="7" s="1"/>
  <c r="PEL28" i="7" s="1"/>
  <c r="PEN28" i="7" s="1"/>
  <c r="PEP28" i="7" s="1"/>
  <c r="PER28" i="7" s="1"/>
  <c r="PET28" i="7" s="1"/>
  <c r="PEV28" i="7" s="1"/>
  <c r="PEX28" i="7" s="1"/>
  <c r="PEZ28" i="7" s="1"/>
  <c r="PFB28" i="7" s="1"/>
  <c r="PFD28" i="7" s="1"/>
  <c r="PFF28" i="7" s="1"/>
  <c r="PFH28" i="7" s="1"/>
  <c r="PFJ28" i="7" s="1"/>
  <c r="PFL28" i="7" s="1"/>
  <c r="PFN28" i="7" s="1"/>
  <c r="PFP28" i="7" s="1"/>
  <c r="PFR28" i="7" s="1"/>
  <c r="PFT28" i="7" s="1"/>
  <c r="PFV28" i="7" s="1"/>
  <c r="PFX28" i="7" s="1"/>
  <c r="PFZ28" i="7" s="1"/>
  <c r="PGB28" i="7" s="1"/>
  <c r="PGD28" i="7" s="1"/>
  <c r="PGF28" i="7" s="1"/>
  <c r="PGH28" i="7" s="1"/>
  <c r="PGJ28" i="7" s="1"/>
  <c r="PGL28" i="7" s="1"/>
  <c r="PGN28" i="7" s="1"/>
  <c r="PGP28" i="7" s="1"/>
  <c r="PGR28" i="7" s="1"/>
  <c r="PGT28" i="7" s="1"/>
  <c r="PGV28" i="7" s="1"/>
  <c r="PGX28" i="7" s="1"/>
  <c r="PGZ28" i="7" s="1"/>
  <c r="PHB28" i="7" s="1"/>
  <c r="PHD28" i="7" s="1"/>
  <c r="PHF28" i="7" s="1"/>
  <c r="PHH28" i="7" s="1"/>
  <c r="PHJ28" i="7" s="1"/>
  <c r="PHL28" i="7" s="1"/>
  <c r="PHN28" i="7" s="1"/>
  <c r="PHP28" i="7" s="1"/>
  <c r="PHR28" i="7" s="1"/>
  <c r="PHT28" i="7" s="1"/>
  <c r="PHV28" i="7" s="1"/>
  <c r="PHX28" i="7" s="1"/>
  <c r="PHZ28" i="7" s="1"/>
  <c r="PIB28" i="7" s="1"/>
  <c r="PID28" i="7" s="1"/>
  <c r="PIF28" i="7" s="1"/>
  <c r="PIH28" i="7" s="1"/>
  <c r="PIJ28" i="7" s="1"/>
  <c r="PIL28" i="7" s="1"/>
  <c r="PIN28" i="7" s="1"/>
  <c r="PIP28" i="7" s="1"/>
  <c r="PIR28" i="7" s="1"/>
  <c r="PIT28" i="7" s="1"/>
  <c r="PIV28" i="7" s="1"/>
  <c r="PIX28" i="7" s="1"/>
  <c r="PIZ28" i="7" s="1"/>
  <c r="PJB28" i="7" s="1"/>
  <c r="PJD28" i="7" s="1"/>
  <c r="PJF28" i="7" s="1"/>
  <c r="PJH28" i="7" s="1"/>
  <c r="PJJ28" i="7" s="1"/>
  <c r="PJL28" i="7" s="1"/>
  <c r="PJN28" i="7" s="1"/>
  <c r="PJP28" i="7" s="1"/>
  <c r="PJR28" i="7" s="1"/>
  <c r="PJT28" i="7" s="1"/>
  <c r="PJV28" i="7" s="1"/>
  <c r="PJX28" i="7" s="1"/>
  <c r="PJZ28" i="7" s="1"/>
  <c r="PKB28" i="7" s="1"/>
  <c r="PKD28" i="7" s="1"/>
  <c r="PKF28" i="7" s="1"/>
  <c r="PKH28" i="7" s="1"/>
  <c r="PKJ28" i="7" s="1"/>
  <c r="PKL28" i="7" s="1"/>
  <c r="PKN28" i="7" s="1"/>
  <c r="PKP28" i="7" s="1"/>
  <c r="PKR28" i="7" s="1"/>
  <c r="PKT28" i="7" s="1"/>
  <c r="PKV28" i="7" s="1"/>
  <c r="PKX28" i="7" s="1"/>
  <c r="PKZ28" i="7" s="1"/>
  <c r="PLB28" i="7" s="1"/>
  <c r="PLD28" i="7" s="1"/>
  <c r="PLF28" i="7" s="1"/>
  <c r="PLH28" i="7" s="1"/>
  <c r="PLJ28" i="7" s="1"/>
  <c r="PLL28" i="7" s="1"/>
  <c r="PLN28" i="7" s="1"/>
  <c r="PLP28" i="7" s="1"/>
  <c r="PLR28" i="7" s="1"/>
  <c r="PLT28" i="7" s="1"/>
  <c r="PLV28" i="7" s="1"/>
  <c r="PLX28" i="7" s="1"/>
  <c r="PLZ28" i="7" s="1"/>
  <c r="PMB28" i="7" s="1"/>
  <c r="PMD28" i="7" s="1"/>
  <c r="PMF28" i="7" s="1"/>
  <c r="PMH28" i="7" s="1"/>
  <c r="PMJ28" i="7" s="1"/>
  <c r="PML28" i="7" s="1"/>
  <c r="PMN28" i="7" s="1"/>
  <c r="PMP28" i="7" s="1"/>
  <c r="PMR28" i="7" s="1"/>
  <c r="PMT28" i="7" s="1"/>
  <c r="PMV28" i="7" s="1"/>
  <c r="PMX28" i="7" s="1"/>
  <c r="PMZ28" i="7" s="1"/>
  <c r="PNB28" i="7" s="1"/>
  <c r="PND28" i="7" s="1"/>
  <c r="PNF28" i="7" s="1"/>
  <c r="PNH28" i="7" s="1"/>
  <c r="PNJ28" i="7" s="1"/>
  <c r="PNL28" i="7" s="1"/>
  <c r="PNN28" i="7" s="1"/>
  <c r="PNP28" i="7" s="1"/>
  <c r="PNR28" i="7" s="1"/>
  <c r="PNT28" i="7" s="1"/>
  <c r="PNV28" i="7" s="1"/>
  <c r="PNX28" i="7" s="1"/>
  <c r="PNZ28" i="7" s="1"/>
  <c r="POB28" i="7" s="1"/>
  <c r="POD28" i="7" s="1"/>
  <c r="POF28" i="7" s="1"/>
  <c r="POH28" i="7" s="1"/>
  <c r="POJ28" i="7" s="1"/>
  <c r="POL28" i="7" s="1"/>
  <c r="PON28" i="7" s="1"/>
  <c r="POP28" i="7" s="1"/>
  <c r="POR28" i="7" s="1"/>
  <c r="POT28" i="7" s="1"/>
  <c r="POV28" i="7" s="1"/>
  <c r="POX28" i="7" s="1"/>
  <c r="POZ28" i="7" s="1"/>
  <c r="PPB28" i="7" s="1"/>
  <c r="PPD28" i="7" s="1"/>
  <c r="PPF28" i="7" s="1"/>
  <c r="PPH28" i="7" s="1"/>
  <c r="PPJ28" i="7" s="1"/>
  <c r="PPL28" i="7" s="1"/>
  <c r="PPN28" i="7" s="1"/>
  <c r="PPP28" i="7" s="1"/>
  <c r="PPR28" i="7" s="1"/>
  <c r="PPT28" i="7" s="1"/>
  <c r="PPV28" i="7" s="1"/>
  <c r="PPX28" i="7" s="1"/>
  <c r="PPZ28" i="7" s="1"/>
  <c r="PQB28" i="7" s="1"/>
  <c r="PQD28" i="7" s="1"/>
  <c r="PQF28" i="7" s="1"/>
  <c r="PQH28" i="7" s="1"/>
  <c r="PQJ28" i="7" s="1"/>
  <c r="PQL28" i="7" s="1"/>
  <c r="PQN28" i="7" s="1"/>
  <c r="PQP28" i="7" s="1"/>
  <c r="PQR28" i="7" s="1"/>
  <c r="PQT28" i="7" s="1"/>
  <c r="PQV28" i="7" s="1"/>
  <c r="PQX28" i="7" s="1"/>
  <c r="PQZ28" i="7" s="1"/>
  <c r="PRB28" i="7" s="1"/>
  <c r="PRD28" i="7" s="1"/>
  <c r="PRF28" i="7" s="1"/>
  <c r="PRH28" i="7" s="1"/>
  <c r="PRJ28" i="7" s="1"/>
  <c r="PRL28" i="7" s="1"/>
  <c r="PRN28" i="7" s="1"/>
  <c r="PRP28" i="7" s="1"/>
  <c r="PRR28" i="7" s="1"/>
  <c r="PRT28" i="7" s="1"/>
  <c r="PRV28" i="7" s="1"/>
  <c r="PRX28" i="7" s="1"/>
  <c r="PRZ28" i="7" s="1"/>
  <c r="PSB28" i="7" s="1"/>
  <c r="PSD28" i="7" s="1"/>
  <c r="PSF28" i="7" s="1"/>
  <c r="PSH28" i="7" s="1"/>
  <c r="PSJ28" i="7" s="1"/>
  <c r="PSL28" i="7" s="1"/>
  <c r="PSN28" i="7" s="1"/>
  <c r="PSP28" i="7" s="1"/>
  <c r="PSR28" i="7" s="1"/>
  <c r="PST28" i="7" s="1"/>
  <c r="PSV28" i="7" s="1"/>
  <c r="PSX28" i="7" s="1"/>
  <c r="PSZ28" i="7" s="1"/>
  <c r="PTB28" i="7" s="1"/>
  <c r="PTD28" i="7" s="1"/>
  <c r="PTF28" i="7" s="1"/>
  <c r="PTH28" i="7" s="1"/>
  <c r="PTJ28" i="7" s="1"/>
  <c r="PTL28" i="7" s="1"/>
  <c r="PTN28" i="7" s="1"/>
  <c r="PTP28" i="7" s="1"/>
  <c r="PTR28" i="7" s="1"/>
  <c r="PTT28" i="7" s="1"/>
  <c r="PTV28" i="7" s="1"/>
  <c r="PTX28" i="7" s="1"/>
  <c r="PTZ28" i="7" s="1"/>
  <c r="PUB28" i="7" s="1"/>
  <c r="PUD28" i="7" s="1"/>
  <c r="PUF28" i="7" s="1"/>
  <c r="PUH28" i="7" s="1"/>
  <c r="PUJ28" i="7" s="1"/>
  <c r="PUL28" i="7" s="1"/>
  <c r="PUN28" i="7" s="1"/>
  <c r="PUP28" i="7" s="1"/>
  <c r="PUR28" i="7" s="1"/>
  <c r="PUT28" i="7" s="1"/>
  <c r="PUV28" i="7" s="1"/>
  <c r="PUX28" i="7" s="1"/>
  <c r="PUZ28" i="7" s="1"/>
  <c r="PVB28" i="7" s="1"/>
  <c r="PVD28" i="7" s="1"/>
  <c r="PVF28" i="7" s="1"/>
  <c r="PVH28" i="7" s="1"/>
  <c r="PVJ28" i="7" s="1"/>
  <c r="PVL28" i="7" s="1"/>
  <c r="PVN28" i="7" s="1"/>
  <c r="PVP28" i="7" s="1"/>
  <c r="PVR28" i="7" s="1"/>
  <c r="PVT28" i="7" s="1"/>
  <c r="PVV28" i="7" s="1"/>
  <c r="PVX28" i="7" s="1"/>
  <c r="PVZ28" i="7" s="1"/>
  <c r="PWB28" i="7" s="1"/>
  <c r="PWD28" i="7" s="1"/>
  <c r="PWF28" i="7" s="1"/>
  <c r="PWH28" i="7" s="1"/>
  <c r="PWJ28" i="7" s="1"/>
  <c r="PWL28" i="7" s="1"/>
  <c r="PWN28" i="7" s="1"/>
  <c r="PWP28" i="7" s="1"/>
  <c r="PWR28" i="7" s="1"/>
  <c r="PWT28" i="7" s="1"/>
  <c r="PWV28" i="7" s="1"/>
  <c r="PWX28" i="7" s="1"/>
  <c r="PWZ28" i="7" s="1"/>
  <c r="PXB28" i="7" s="1"/>
  <c r="PXD28" i="7" s="1"/>
  <c r="PXF28" i="7" s="1"/>
  <c r="PXH28" i="7" s="1"/>
  <c r="PXJ28" i="7" s="1"/>
  <c r="PXL28" i="7" s="1"/>
  <c r="PXN28" i="7" s="1"/>
  <c r="PXP28" i="7" s="1"/>
  <c r="PXR28" i="7" s="1"/>
  <c r="PXT28" i="7" s="1"/>
  <c r="PXV28" i="7" s="1"/>
  <c r="PXX28" i="7" s="1"/>
  <c r="PXZ28" i="7" s="1"/>
  <c r="PYB28" i="7" s="1"/>
  <c r="PYD28" i="7" s="1"/>
  <c r="PYF28" i="7" s="1"/>
  <c r="PYH28" i="7" s="1"/>
  <c r="PYJ28" i="7" s="1"/>
  <c r="PYL28" i="7" s="1"/>
  <c r="PYN28" i="7" s="1"/>
  <c r="PYP28" i="7" s="1"/>
  <c r="PYR28" i="7" s="1"/>
  <c r="PYT28" i="7" s="1"/>
  <c r="PYV28" i="7" s="1"/>
  <c r="PYX28" i="7" s="1"/>
  <c r="PYZ28" i="7" s="1"/>
  <c r="PZB28" i="7" s="1"/>
  <c r="PZD28" i="7" s="1"/>
  <c r="PZF28" i="7" s="1"/>
  <c r="PZH28" i="7" s="1"/>
  <c r="PZJ28" i="7" s="1"/>
  <c r="PZL28" i="7" s="1"/>
  <c r="PZN28" i="7" s="1"/>
  <c r="PZP28" i="7" s="1"/>
  <c r="PZR28" i="7" s="1"/>
  <c r="PZT28" i="7" s="1"/>
  <c r="PZV28" i="7" s="1"/>
  <c r="PZX28" i="7" s="1"/>
  <c r="PZZ28" i="7" s="1"/>
  <c r="QAB28" i="7" s="1"/>
  <c r="QAD28" i="7" s="1"/>
  <c r="QAF28" i="7" s="1"/>
  <c r="QAH28" i="7" s="1"/>
  <c r="QAJ28" i="7" s="1"/>
  <c r="QAL28" i="7" s="1"/>
  <c r="QAN28" i="7" s="1"/>
  <c r="QAP28" i="7" s="1"/>
  <c r="QAR28" i="7" s="1"/>
  <c r="QAT28" i="7" s="1"/>
  <c r="QAV28" i="7" s="1"/>
  <c r="QAX28" i="7" s="1"/>
  <c r="QAZ28" i="7" s="1"/>
  <c r="QBB28" i="7" s="1"/>
  <c r="QBD28" i="7" s="1"/>
  <c r="QBF28" i="7" s="1"/>
  <c r="QBH28" i="7" s="1"/>
  <c r="QBJ28" i="7" s="1"/>
  <c r="QBL28" i="7" s="1"/>
  <c r="QBN28" i="7" s="1"/>
  <c r="QBP28" i="7" s="1"/>
  <c r="QBR28" i="7" s="1"/>
  <c r="QBT28" i="7" s="1"/>
  <c r="QBV28" i="7" s="1"/>
  <c r="QBX28" i="7" s="1"/>
  <c r="QBZ28" i="7" s="1"/>
  <c r="QCB28" i="7" s="1"/>
  <c r="QCD28" i="7" s="1"/>
  <c r="QCF28" i="7" s="1"/>
  <c r="QCH28" i="7" s="1"/>
  <c r="QCJ28" i="7" s="1"/>
  <c r="QCL28" i="7" s="1"/>
  <c r="QCN28" i="7" s="1"/>
  <c r="QCP28" i="7" s="1"/>
  <c r="QCR28" i="7" s="1"/>
  <c r="QCT28" i="7" s="1"/>
  <c r="QCV28" i="7" s="1"/>
  <c r="QCX28" i="7" s="1"/>
  <c r="QCZ28" i="7" s="1"/>
  <c r="QDB28" i="7" s="1"/>
  <c r="QDD28" i="7" s="1"/>
  <c r="QDF28" i="7" s="1"/>
  <c r="QDH28" i="7" s="1"/>
  <c r="QDJ28" i="7" s="1"/>
  <c r="QDL28" i="7" s="1"/>
  <c r="QDN28" i="7" s="1"/>
  <c r="QDP28" i="7" s="1"/>
  <c r="QDR28" i="7" s="1"/>
  <c r="QDT28" i="7" s="1"/>
  <c r="QDV28" i="7" s="1"/>
  <c r="QDX28" i="7" s="1"/>
  <c r="QDZ28" i="7" s="1"/>
  <c r="QEB28" i="7" s="1"/>
  <c r="QED28" i="7" s="1"/>
  <c r="QEF28" i="7" s="1"/>
  <c r="QEH28" i="7" s="1"/>
  <c r="QEJ28" i="7" s="1"/>
  <c r="QEL28" i="7" s="1"/>
  <c r="QEN28" i="7" s="1"/>
  <c r="QEP28" i="7" s="1"/>
  <c r="QER28" i="7" s="1"/>
  <c r="QET28" i="7" s="1"/>
  <c r="QEV28" i="7" s="1"/>
  <c r="QEX28" i="7" s="1"/>
  <c r="QEZ28" i="7" s="1"/>
  <c r="QFB28" i="7" s="1"/>
  <c r="QFD28" i="7" s="1"/>
  <c r="QFF28" i="7" s="1"/>
  <c r="QFH28" i="7" s="1"/>
  <c r="QFJ28" i="7" s="1"/>
  <c r="QFL28" i="7" s="1"/>
  <c r="QFN28" i="7" s="1"/>
  <c r="QFP28" i="7" s="1"/>
  <c r="QFR28" i="7" s="1"/>
  <c r="QFT28" i="7" s="1"/>
  <c r="QFV28" i="7" s="1"/>
  <c r="QFX28" i="7" s="1"/>
  <c r="QFZ28" i="7" s="1"/>
  <c r="QGB28" i="7" s="1"/>
  <c r="QGD28" i="7" s="1"/>
  <c r="QGF28" i="7" s="1"/>
  <c r="QGH28" i="7" s="1"/>
  <c r="QGJ28" i="7" s="1"/>
  <c r="QGL28" i="7" s="1"/>
  <c r="QGN28" i="7" s="1"/>
  <c r="QGP28" i="7" s="1"/>
  <c r="QGR28" i="7" s="1"/>
  <c r="QGT28" i="7" s="1"/>
  <c r="QGV28" i="7" s="1"/>
  <c r="QGX28" i="7" s="1"/>
  <c r="QGZ28" i="7" s="1"/>
  <c r="QHB28" i="7" s="1"/>
  <c r="QHD28" i="7" s="1"/>
  <c r="QHF28" i="7" s="1"/>
  <c r="QHH28" i="7" s="1"/>
  <c r="QHJ28" i="7" s="1"/>
  <c r="QHL28" i="7" s="1"/>
  <c r="QHN28" i="7" s="1"/>
  <c r="QHP28" i="7" s="1"/>
  <c r="QHR28" i="7" s="1"/>
  <c r="QHT28" i="7" s="1"/>
  <c r="QHV28" i="7" s="1"/>
  <c r="QHX28" i="7" s="1"/>
  <c r="QHZ28" i="7" s="1"/>
  <c r="QIB28" i="7" s="1"/>
  <c r="QID28" i="7" s="1"/>
  <c r="QIF28" i="7" s="1"/>
  <c r="QIH28" i="7" s="1"/>
  <c r="QIJ28" i="7" s="1"/>
  <c r="QIL28" i="7" s="1"/>
  <c r="QIN28" i="7" s="1"/>
  <c r="QIP28" i="7" s="1"/>
  <c r="QIR28" i="7" s="1"/>
  <c r="QIT28" i="7" s="1"/>
  <c r="QIV28" i="7" s="1"/>
  <c r="QIX28" i="7" s="1"/>
  <c r="QIZ28" i="7" s="1"/>
  <c r="QJB28" i="7" s="1"/>
  <c r="QJD28" i="7" s="1"/>
  <c r="QJF28" i="7" s="1"/>
  <c r="QJH28" i="7" s="1"/>
  <c r="QJJ28" i="7" s="1"/>
  <c r="QJL28" i="7" s="1"/>
  <c r="QJN28" i="7" s="1"/>
  <c r="QJP28" i="7" s="1"/>
  <c r="QJR28" i="7" s="1"/>
  <c r="QJT28" i="7" s="1"/>
  <c r="QJV28" i="7" s="1"/>
  <c r="QJX28" i="7" s="1"/>
  <c r="QJZ28" i="7" s="1"/>
  <c r="QKB28" i="7" s="1"/>
  <c r="QKD28" i="7" s="1"/>
  <c r="QKF28" i="7" s="1"/>
  <c r="QKH28" i="7" s="1"/>
  <c r="QKJ28" i="7" s="1"/>
  <c r="QKL28" i="7" s="1"/>
  <c r="QKN28" i="7" s="1"/>
  <c r="QKP28" i="7" s="1"/>
  <c r="QKR28" i="7" s="1"/>
  <c r="QKT28" i="7" s="1"/>
  <c r="QKV28" i="7" s="1"/>
  <c r="QKX28" i="7" s="1"/>
  <c r="QKZ28" i="7" s="1"/>
  <c r="QLB28" i="7" s="1"/>
  <c r="QLD28" i="7" s="1"/>
  <c r="QLF28" i="7" s="1"/>
  <c r="QLH28" i="7" s="1"/>
  <c r="QLJ28" i="7" s="1"/>
  <c r="QLL28" i="7" s="1"/>
  <c r="QLN28" i="7" s="1"/>
  <c r="QLP28" i="7" s="1"/>
  <c r="QLR28" i="7" s="1"/>
  <c r="QLT28" i="7" s="1"/>
  <c r="QLV28" i="7" s="1"/>
  <c r="QLX28" i="7" s="1"/>
  <c r="QLZ28" i="7" s="1"/>
  <c r="QMB28" i="7" s="1"/>
  <c r="QMD28" i="7" s="1"/>
  <c r="QMF28" i="7" s="1"/>
  <c r="QMH28" i="7" s="1"/>
  <c r="QMJ28" i="7" s="1"/>
  <c r="QML28" i="7" s="1"/>
  <c r="QMN28" i="7" s="1"/>
  <c r="QMP28" i="7" s="1"/>
  <c r="QMR28" i="7" s="1"/>
  <c r="QMT28" i="7" s="1"/>
  <c r="QMV28" i="7" s="1"/>
  <c r="QMX28" i="7" s="1"/>
  <c r="QMZ28" i="7" s="1"/>
  <c r="QNB28" i="7" s="1"/>
  <c r="QND28" i="7" s="1"/>
  <c r="QNF28" i="7" s="1"/>
  <c r="QNH28" i="7" s="1"/>
  <c r="QNJ28" i="7" s="1"/>
  <c r="QNL28" i="7" s="1"/>
  <c r="QNN28" i="7" s="1"/>
  <c r="QNP28" i="7" s="1"/>
  <c r="QNR28" i="7" s="1"/>
  <c r="QNT28" i="7" s="1"/>
  <c r="QNV28" i="7" s="1"/>
  <c r="QNX28" i="7" s="1"/>
  <c r="QNZ28" i="7" s="1"/>
  <c r="QOB28" i="7" s="1"/>
  <c r="QOD28" i="7" s="1"/>
  <c r="QOF28" i="7" s="1"/>
  <c r="QOH28" i="7" s="1"/>
  <c r="QOJ28" i="7" s="1"/>
  <c r="QOL28" i="7" s="1"/>
  <c r="QON28" i="7" s="1"/>
  <c r="QOP28" i="7" s="1"/>
  <c r="QOR28" i="7" s="1"/>
  <c r="QOT28" i="7" s="1"/>
  <c r="QOV28" i="7" s="1"/>
  <c r="QOX28" i="7" s="1"/>
  <c r="QOZ28" i="7" s="1"/>
  <c r="QPB28" i="7" s="1"/>
  <c r="QPD28" i="7" s="1"/>
  <c r="QPF28" i="7" s="1"/>
  <c r="QPH28" i="7" s="1"/>
  <c r="QPJ28" i="7" s="1"/>
  <c r="QPL28" i="7" s="1"/>
  <c r="QPN28" i="7" s="1"/>
  <c r="QPP28" i="7" s="1"/>
  <c r="QPR28" i="7" s="1"/>
  <c r="QPT28" i="7" s="1"/>
  <c r="QPV28" i="7" s="1"/>
  <c r="QPX28" i="7" s="1"/>
  <c r="QPZ28" i="7" s="1"/>
  <c r="QQB28" i="7" s="1"/>
  <c r="QQD28" i="7" s="1"/>
  <c r="QQF28" i="7" s="1"/>
  <c r="QQH28" i="7" s="1"/>
  <c r="QQJ28" i="7" s="1"/>
  <c r="QQL28" i="7" s="1"/>
  <c r="QQN28" i="7" s="1"/>
  <c r="QQP28" i="7" s="1"/>
  <c r="QQR28" i="7" s="1"/>
  <c r="QQT28" i="7" s="1"/>
  <c r="QQV28" i="7" s="1"/>
  <c r="QQX28" i="7" s="1"/>
  <c r="QQZ28" i="7" s="1"/>
  <c r="QRB28" i="7" s="1"/>
  <c r="QRD28" i="7" s="1"/>
  <c r="QRF28" i="7" s="1"/>
  <c r="QRH28" i="7" s="1"/>
  <c r="QRJ28" i="7" s="1"/>
  <c r="QRL28" i="7" s="1"/>
  <c r="QRN28" i="7" s="1"/>
  <c r="QRP28" i="7" s="1"/>
  <c r="QRR28" i="7" s="1"/>
  <c r="QRT28" i="7" s="1"/>
  <c r="QRV28" i="7" s="1"/>
  <c r="QRX28" i="7" s="1"/>
  <c r="QRZ28" i="7" s="1"/>
  <c r="QSB28" i="7" s="1"/>
  <c r="QSD28" i="7" s="1"/>
  <c r="QSF28" i="7" s="1"/>
  <c r="QSH28" i="7" s="1"/>
  <c r="QSJ28" i="7" s="1"/>
  <c r="QSL28" i="7" s="1"/>
  <c r="QSN28" i="7" s="1"/>
  <c r="QSP28" i="7" s="1"/>
  <c r="QSR28" i="7" s="1"/>
  <c r="QST28" i="7" s="1"/>
  <c r="QSV28" i="7" s="1"/>
  <c r="QSX28" i="7" s="1"/>
  <c r="QSZ28" i="7" s="1"/>
  <c r="QTB28" i="7" s="1"/>
  <c r="QTD28" i="7" s="1"/>
  <c r="QTF28" i="7" s="1"/>
  <c r="QTH28" i="7" s="1"/>
  <c r="QTJ28" i="7" s="1"/>
  <c r="QTL28" i="7" s="1"/>
  <c r="QTN28" i="7" s="1"/>
  <c r="QTP28" i="7" s="1"/>
  <c r="QTR28" i="7" s="1"/>
  <c r="QTT28" i="7" s="1"/>
  <c r="QTV28" i="7" s="1"/>
  <c r="QTX28" i="7" s="1"/>
  <c r="QTZ28" i="7" s="1"/>
  <c r="QUB28" i="7" s="1"/>
  <c r="QUD28" i="7" s="1"/>
  <c r="QUF28" i="7" s="1"/>
  <c r="QUH28" i="7" s="1"/>
  <c r="QUJ28" i="7" s="1"/>
  <c r="QUL28" i="7" s="1"/>
  <c r="QUN28" i="7" s="1"/>
  <c r="QUP28" i="7" s="1"/>
  <c r="QUR28" i="7" s="1"/>
  <c r="QUT28" i="7" s="1"/>
  <c r="QUV28" i="7" s="1"/>
  <c r="QUX28" i="7" s="1"/>
  <c r="QUZ28" i="7" s="1"/>
  <c r="QVB28" i="7" s="1"/>
  <c r="QVD28" i="7" s="1"/>
  <c r="QVF28" i="7" s="1"/>
  <c r="QVH28" i="7" s="1"/>
  <c r="QVJ28" i="7" s="1"/>
  <c r="QVL28" i="7" s="1"/>
  <c r="QVN28" i="7" s="1"/>
  <c r="QVP28" i="7" s="1"/>
  <c r="QVR28" i="7" s="1"/>
  <c r="QVT28" i="7" s="1"/>
  <c r="QVV28" i="7" s="1"/>
  <c r="QVX28" i="7" s="1"/>
  <c r="QVZ28" i="7" s="1"/>
  <c r="QWB28" i="7" s="1"/>
  <c r="QWD28" i="7" s="1"/>
  <c r="QWF28" i="7" s="1"/>
  <c r="QWH28" i="7" s="1"/>
  <c r="QWJ28" i="7" s="1"/>
  <c r="QWL28" i="7" s="1"/>
  <c r="QWN28" i="7" s="1"/>
  <c r="QWP28" i="7" s="1"/>
  <c r="QWR28" i="7" s="1"/>
  <c r="QWT28" i="7" s="1"/>
  <c r="QWV28" i="7" s="1"/>
  <c r="QWX28" i="7" s="1"/>
  <c r="QWZ28" i="7" s="1"/>
  <c r="QXB28" i="7" s="1"/>
  <c r="QXD28" i="7" s="1"/>
  <c r="QXF28" i="7" s="1"/>
  <c r="QXH28" i="7" s="1"/>
  <c r="QXJ28" i="7" s="1"/>
  <c r="QXL28" i="7" s="1"/>
  <c r="QXN28" i="7" s="1"/>
  <c r="QXP28" i="7" s="1"/>
  <c r="QXR28" i="7" s="1"/>
  <c r="QXT28" i="7" s="1"/>
  <c r="QXV28" i="7" s="1"/>
  <c r="QXX28" i="7" s="1"/>
  <c r="QXZ28" i="7" s="1"/>
  <c r="QYB28" i="7" s="1"/>
  <c r="QYD28" i="7" s="1"/>
  <c r="QYF28" i="7" s="1"/>
  <c r="QYH28" i="7" s="1"/>
  <c r="QYJ28" i="7" s="1"/>
  <c r="QYL28" i="7" s="1"/>
  <c r="QYN28" i="7" s="1"/>
  <c r="QYP28" i="7" s="1"/>
  <c r="QYR28" i="7" s="1"/>
  <c r="QYT28" i="7" s="1"/>
  <c r="QYV28" i="7" s="1"/>
  <c r="QYX28" i="7" s="1"/>
  <c r="QYZ28" i="7" s="1"/>
  <c r="QZB28" i="7" s="1"/>
  <c r="QZD28" i="7" s="1"/>
  <c r="QZF28" i="7" s="1"/>
  <c r="QZH28" i="7" s="1"/>
  <c r="QZJ28" i="7" s="1"/>
  <c r="QZL28" i="7" s="1"/>
  <c r="QZN28" i="7" s="1"/>
  <c r="QZP28" i="7" s="1"/>
  <c r="QZR28" i="7" s="1"/>
  <c r="QZT28" i="7" s="1"/>
  <c r="QZV28" i="7" s="1"/>
  <c r="QZX28" i="7" s="1"/>
  <c r="QZZ28" i="7" s="1"/>
  <c r="RAB28" i="7" s="1"/>
  <c r="RAD28" i="7" s="1"/>
  <c r="RAF28" i="7" s="1"/>
  <c r="RAH28" i="7" s="1"/>
  <c r="RAJ28" i="7" s="1"/>
  <c r="RAL28" i="7" s="1"/>
  <c r="RAN28" i="7" s="1"/>
  <c r="RAP28" i="7" s="1"/>
  <c r="RAR28" i="7" s="1"/>
  <c r="RAT28" i="7" s="1"/>
  <c r="RAV28" i="7" s="1"/>
  <c r="RAX28" i="7" s="1"/>
  <c r="RAZ28" i="7" s="1"/>
  <c r="RBB28" i="7" s="1"/>
  <c r="RBD28" i="7" s="1"/>
  <c r="RBF28" i="7" s="1"/>
  <c r="RBH28" i="7" s="1"/>
  <c r="RBJ28" i="7" s="1"/>
  <c r="RBL28" i="7" s="1"/>
  <c r="RBN28" i="7" s="1"/>
  <c r="RBP28" i="7" s="1"/>
  <c r="RBR28" i="7" s="1"/>
  <c r="RBT28" i="7" s="1"/>
  <c r="RBV28" i="7" s="1"/>
  <c r="RBX28" i="7" s="1"/>
  <c r="RBZ28" i="7" s="1"/>
  <c r="RCB28" i="7" s="1"/>
  <c r="RCD28" i="7" s="1"/>
  <c r="RCF28" i="7" s="1"/>
  <c r="RCH28" i="7" s="1"/>
  <c r="RCJ28" i="7" s="1"/>
  <c r="RCL28" i="7" s="1"/>
  <c r="RCN28" i="7" s="1"/>
  <c r="RCP28" i="7" s="1"/>
  <c r="RCR28" i="7" s="1"/>
  <c r="RCT28" i="7" s="1"/>
  <c r="RCV28" i="7" s="1"/>
  <c r="RCX28" i="7" s="1"/>
  <c r="RCZ28" i="7" s="1"/>
  <c r="RDB28" i="7" s="1"/>
  <c r="RDD28" i="7" s="1"/>
  <c r="RDF28" i="7" s="1"/>
  <c r="RDH28" i="7" s="1"/>
  <c r="RDJ28" i="7" s="1"/>
  <c r="RDL28" i="7" s="1"/>
  <c r="RDN28" i="7" s="1"/>
  <c r="RDP28" i="7" s="1"/>
  <c r="RDR28" i="7" s="1"/>
  <c r="RDT28" i="7" s="1"/>
  <c r="RDV28" i="7" s="1"/>
  <c r="RDX28" i="7" s="1"/>
  <c r="RDZ28" i="7" s="1"/>
  <c r="REB28" i="7" s="1"/>
  <c r="RED28" i="7" s="1"/>
  <c r="REF28" i="7" s="1"/>
  <c r="REH28" i="7" s="1"/>
  <c r="REJ28" i="7" s="1"/>
  <c r="REL28" i="7" s="1"/>
  <c r="REN28" i="7" s="1"/>
  <c r="REP28" i="7" s="1"/>
  <c r="RER28" i="7" s="1"/>
  <c r="RET28" i="7" s="1"/>
  <c r="REV28" i="7" s="1"/>
  <c r="REX28" i="7" s="1"/>
  <c r="REZ28" i="7" s="1"/>
  <c r="RFB28" i="7" s="1"/>
  <c r="RFD28" i="7" s="1"/>
  <c r="RFF28" i="7" s="1"/>
  <c r="RFH28" i="7" s="1"/>
  <c r="RFJ28" i="7" s="1"/>
  <c r="RFL28" i="7" s="1"/>
  <c r="RFN28" i="7" s="1"/>
  <c r="RFP28" i="7" s="1"/>
  <c r="RFR28" i="7" s="1"/>
  <c r="RFT28" i="7" s="1"/>
  <c r="RFV28" i="7" s="1"/>
  <c r="RFX28" i="7" s="1"/>
  <c r="RFZ28" i="7" s="1"/>
  <c r="RGB28" i="7" s="1"/>
  <c r="RGD28" i="7" s="1"/>
  <c r="RGF28" i="7" s="1"/>
  <c r="RGH28" i="7" s="1"/>
  <c r="RGJ28" i="7" s="1"/>
  <c r="RGL28" i="7" s="1"/>
  <c r="RGN28" i="7" s="1"/>
  <c r="RGP28" i="7" s="1"/>
  <c r="RGR28" i="7" s="1"/>
  <c r="RGT28" i="7" s="1"/>
  <c r="RGV28" i="7" s="1"/>
  <c r="RGX28" i="7" s="1"/>
  <c r="RGZ28" i="7" s="1"/>
  <c r="RHB28" i="7" s="1"/>
  <c r="RHD28" i="7" s="1"/>
  <c r="RHF28" i="7" s="1"/>
  <c r="RHH28" i="7" s="1"/>
  <c r="RHJ28" i="7" s="1"/>
  <c r="RHL28" i="7" s="1"/>
  <c r="RHN28" i="7" s="1"/>
  <c r="RHP28" i="7" s="1"/>
  <c r="RHR28" i="7" s="1"/>
  <c r="RHT28" i="7" s="1"/>
  <c r="RHV28" i="7" s="1"/>
  <c r="RHX28" i="7" s="1"/>
  <c r="RHZ28" i="7" s="1"/>
  <c r="RIB28" i="7" s="1"/>
  <c r="RID28" i="7" s="1"/>
  <c r="RIF28" i="7" s="1"/>
  <c r="RIH28" i="7" s="1"/>
  <c r="RIJ28" i="7" s="1"/>
  <c r="RIL28" i="7" s="1"/>
  <c r="RIN28" i="7" s="1"/>
  <c r="RIP28" i="7" s="1"/>
  <c r="RIR28" i="7" s="1"/>
  <c r="RIT28" i="7" s="1"/>
  <c r="RIV28" i="7" s="1"/>
  <c r="RIX28" i="7" s="1"/>
  <c r="RIZ28" i="7" s="1"/>
  <c r="RJB28" i="7" s="1"/>
  <c r="RJD28" i="7" s="1"/>
  <c r="RJF28" i="7" s="1"/>
  <c r="RJH28" i="7" s="1"/>
  <c r="RJJ28" i="7" s="1"/>
  <c r="RJL28" i="7" s="1"/>
  <c r="RJN28" i="7" s="1"/>
  <c r="RJP28" i="7" s="1"/>
  <c r="RJR28" i="7" s="1"/>
  <c r="RJT28" i="7" s="1"/>
  <c r="RJV28" i="7" s="1"/>
  <c r="RJX28" i="7" s="1"/>
  <c r="RJZ28" i="7" s="1"/>
  <c r="RKB28" i="7" s="1"/>
  <c r="RKD28" i="7" s="1"/>
  <c r="RKF28" i="7" s="1"/>
  <c r="RKH28" i="7" s="1"/>
  <c r="RKJ28" i="7" s="1"/>
  <c r="RKL28" i="7" s="1"/>
  <c r="RKN28" i="7" s="1"/>
  <c r="RKP28" i="7" s="1"/>
  <c r="RKR28" i="7" s="1"/>
  <c r="RKT28" i="7" s="1"/>
  <c r="RKV28" i="7" s="1"/>
  <c r="RKX28" i="7" s="1"/>
  <c r="RKZ28" i="7" s="1"/>
  <c r="RLB28" i="7" s="1"/>
  <c r="RLD28" i="7" s="1"/>
  <c r="RLF28" i="7" s="1"/>
  <c r="RLH28" i="7" s="1"/>
  <c r="RLJ28" i="7" s="1"/>
  <c r="RLL28" i="7" s="1"/>
  <c r="RLN28" i="7" s="1"/>
  <c r="RLP28" i="7" s="1"/>
  <c r="RLR28" i="7" s="1"/>
  <c r="RLT28" i="7" s="1"/>
  <c r="RLV28" i="7" s="1"/>
  <c r="RLX28" i="7" s="1"/>
  <c r="RLZ28" i="7" s="1"/>
  <c r="RMB28" i="7" s="1"/>
  <c r="RMD28" i="7" s="1"/>
  <c r="RMF28" i="7" s="1"/>
  <c r="RMH28" i="7" s="1"/>
  <c r="RMJ28" i="7" s="1"/>
  <c r="RML28" i="7" s="1"/>
  <c r="RMN28" i="7" s="1"/>
  <c r="RMP28" i="7" s="1"/>
  <c r="RMR28" i="7" s="1"/>
  <c r="RMT28" i="7" s="1"/>
  <c r="RMV28" i="7" s="1"/>
  <c r="RMX28" i="7" s="1"/>
  <c r="RMZ28" i="7" s="1"/>
  <c r="RNB28" i="7" s="1"/>
  <c r="RND28" i="7" s="1"/>
  <c r="RNF28" i="7" s="1"/>
  <c r="RNH28" i="7" s="1"/>
  <c r="RNJ28" i="7" s="1"/>
  <c r="RNL28" i="7" s="1"/>
  <c r="RNN28" i="7" s="1"/>
  <c r="RNP28" i="7" s="1"/>
  <c r="RNR28" i="7" s="1"/>
  <c r="RNT28" i="7" s="1"/>
  <c r="RNV28" i="7" s="1"/>
  <c r="RNX28" i="7" s="1"/>
  <c r="RNZ28" i="7" s="1"/>
  <c r="ROB28" i="7" s="1"/>
  <c r="ROD28" i="7" s="1"/>
  <c r="ROF28" i="7" s="1"/>
  <c r="ROH28" i="7" s="1"/>
  <c r="ROJ28" i="7" s="1"/>
  <c r="ROL28" i="7" s="1"/>
  <c r="RON28" i="7" s="1"/>
  <c r="ROP28" i="7" s="1"/>
  <c r="ROR28" i="7" s="1"/>
  <c r="ROT28" i="7" s="1"/>
  <c r="ROV28" i="7" s="1"/>
  <c r="ROX28" i="7" s="1"/>
  <c r="ROZ28" i="7" s="1"/>
  <c r="RPB28" i="7" s="1"/>
  <c r="RPD28" i="7" s="1"/>
  <c r="RPF28" i="7" s="1"/>
  <c r="RPH28" i="7" s="1"/>
  <c r="RPJ28" i="7" s="1"/>
  <c r="RPL28" i="7" s="1"/>
  <c r="RPN28" i="7" s="1"/>
  <c r="RPP28" i="7" s="1"/>
  <c r="RPR28" i="7" s="1"/>
  <c r="RPT28" i="7" s="1"/>
  <c r="RPV28" i="7" s="1"/>
  <c r="RPX28" i="7" s="1"/>
  <c r="RPZ28" i="7" s="1"/>
  <c r="RQB28" i="7" s="1"/>
  <c r="RQD28" i="7" s="1"/>
  <c r="RQF28" i="7" s="1"/>
  <c r="RQH28" i="7" s="1"/>
  <c r="RQJ28" i="7" s="1"/>
  <c r="RQL28" i="7" s="1"/>
  <c r="RQN28" i="7" s="1"/>
  <c r="RQP28" i="7" s="1"/>
  <c r="RQR28" i="7" s="1"/>
  <c r="RQT28" i="7" s="1"/>
  <c r="RQV28" i="7" s="1"/>
  <c r="RQX28" i="7" s="1"/>
  <c r="RQZ28" i="7" s="1"/>
  <c r="RRB28" i="7" s="1"/>
  <c r="RRD28" i="7" s="1"/>
  <c r="RRF28" i="7" s="1"/>
  <c r="RRH28" i="7" s="1"/>
  <c r="RRJ28" i="7" s="1"/>
  <c r="RRL28" i="7" s="1"/>
  <c r="RRN28" i="7" s="1"/>
  <c r="RRP28" i="7" s="1"/>
  <c r="RRR28" i="7" s="1"/>
  <c r="RRT28" i="7" s="1"/>
  <c r="RRV28" i="7" s="1"/>
  <c r="RRX28" i="7" s="1"/>
  <c r="RRZ28" i="7" s="1"/>
  <c r="RSB28" i="7" s="1"/>
  <c r="RSD28" i="7" s="1"/>
  <c r="RSF28" i="7" s="1"/>
  <c r="RSH28" i="7" s="1"/>
  <c r="RSJ28" i="7" s="1"/>
  <c r="RSL28" i="7" s="1"/>
  <c r="RSN28" i="7" s="1"/>
  <c r="RSP28" i="7" s="1"/>
  <c r="RSR28" i="7" s="1"/>
  <c r="RST28" i="7" s="1"/>
  <c r="RSV28" i="7" s="1"/>
  <c r="RSX28" i="7" s="1"/>
  <c r="RSZ28" i="7" s="1"/>
  <c r="RTB28" i="7" s="1"/>
  <c r="RTD28" i="7" s="1"/>
  <c r="RTF28" i="7" s="1"/>
  <c r="RTH28" i="7" s="1"/>
  <c r="RTJ28" i="7" s="1"/>
  <c r="RTL28" i="7" s="1"/>
  <c r="RTN28" i="7" s="1"/>
  <c r="RTP28" i="7" s="1"/>
  <c r="RTR28" i="7" s="1"/>
  <c r="RTT28" i="7" s="1"/>
  <c r="RTV28" i="7" s="1"/>
  <c r="RTX28" i="7" s="1"/>
  <c r="RTZ28" i="7" s="1"/>
  <c r="RUB28" i="7" s="1"/>
  <c r="RUD28" i="7" s="1"/>
  <c r="RUF28" i="7" s="1"/>
  <c r="RUH28" i="7" s="1"/>
  <c r="RUJ28" i="7" s="1"/>
  <c r="RUL28" i="7" s="1"/>
  <c r="RUN28" i="7" s="1"/>
  <c r="RUP28" i="7" s="1"/>
  <c r="RUR28" i="7" s="1"/>
  <c r="RUT28" i="7" s="1"/>
  <c r="RUV28" i="7" s="1"/>
  <c r="RUX28" i="7" s="1"/>
  <c r="RUZ28" i="7" s="1"/>
  <c r="RVB28" i="7" s="1"/>
  <c r="RVD28" i="7" s="1"/>
  <c r="RVF28" i="7" s="1"/>
  <c r="RVH28" i="7" s="1"/>
  <c r="RVJ28" i="7" s="1"/>
  <c r="RVL28" i="7" s="1"/>
  <c r="RVN28" i="7" s="1"/>
  <c r="RVP28" i="7" s="1"/>
  <c r="RVR28" i="7" s="1"/>
  <c r="RVT28" i="7" s="1"/>
  <c r="RVV28" i="7" s="1"/>
  <c r="RVX28" i="7" s="1"/>
  <c r="RVZ28" i="7" s="1"/>
  <c r="RWB28" i="7" s="1"/>
  <c r="RWD28" i="7" s="1"/>
  <c r="RWF28" i="7" s="1"/>
  <c r="RWH28" i="7" s="1"/>
  <c r="RWJ28" i="7" s="1"/>
  <c r="RWL28" i="7" s="1"/>
  <c r="RWN28" i="7" s="1"/>
  <c r="RWP28" i="7" s="1"/>
  <c r="RWR28" i="7" s="1"/>
  <c r="RWT28" i="7" s="1"/>
  <c r="RWV28" i="7" s="1"/>
  <c r="RWX28" i="7" s="1"/>
  <c r="RWZ28" i="7" s="1"/>
  <c r="RXB28" i="7" s="1"/>
  <c r="RXD28" i="7" s="1"/>
  <c r="RXF28" i="7" s="1"/>
  <c r="RXH28" i="7" s="1"/>
  <c r="RXJ28" i="7" s="1"/>
  <c r="RXL28" i="7" s="1"/>
  <c r="RXN28" i="7" s="1"/>
  <c r="RXP28" i="7" s="1"/>
  <c r="RXR28" i="7" s="1"/>
  <c r="RXT28" i="7" s="1"/>
  <c r="RXV28" i="7" s="1"/>
  <c r="RXX28" i="7" s="1"/>
  <c r="RXZ28" i="7" s="1"/>
  <c r="RYB28" i="7" s="1"/>
  <c r="RYD28" i="7" s="1"/>
  <c r="RYF28" i="7" s="1"/>
  <c r="RYH28" i="7" s="1"/>
  <c r="RYJ28" i="7" s="1"/>
  <c r="RYL28" i="7" s="1"/>
  <c r="RYN28" i="7" s="1"/>
  <c r="RYP28" i="7" s="1"/>
  <c r="RYR28" i="7" s="1"/>
  <c r="RYT28" i="7" s="1"/>
  <c r="RYV28" i="7" s="1"/>
  <c r="RYX28" i="7" s="1"/>
  <c r="RYZ28" i="7" s="1"/>
  <c r="RZB28" i="7" s="1"/>
  <c r="RZD28" i="7" s="1"/>
  <c r="RZF28" i="7" s="1"/>
  <c r="RZH28" i="7" s="1"/>
  <c r="RZJ28" i="7" s="1"/>
  <c r="RZL28" i="7" s="1"/>
  <c r="RZN28" i="7" s="1"/>
  <c r="RZP28" i="7" s="1"/>
  <c r="RZR28" i="7" s="1"/>
  <c r="RZT28" i="7" s="1"/>
  <c r="RZV28" i="7" s="1"/>
  <c r="RZX28" i="7" s="1"/>
  <c r="RZZ28" i="7" s="1"/>
  <c r="SAB28" i="7" s="1"/>
  <c r="SAD28" i="7" s="1"/>
  <c r="SAF28" i="7" s="1"/>
  <c r="SAH28" i="7" s="1"/>
  <c r="SAJ28" i="7" s="1"/>
  <c r="SAL28" i="7" s="1"/>
  <c r="SAN28" i="7" s="1"/>
  <c r="SAP28" i="7" s="1"/>
  <c r="SAR28" i="7" s="1"/>
  <c r="SAT28" i="7" s="1"/>
  <c r="SAV28" i="7" s="1"/>
  <c r="SAX28" i="7" s="1"/>
  <c r="SAZ28" i="7" s="1"/>
  <c r="SBB28" i="7" s="1"/>
  <c r="SBD28" i="7" s="1"/>
  <c r="SBF28" i="7" s="1"/>
  <c r="SBH28" i="7" s="1"/>
  <c r="SBJ28" i="7" s="1"/>
  <c r="SBL28" i="7" s="1"/>
  <c r="SBN28" i="7" s="1"/>
  <c r="SBP28" i="7" s="1"/>
  <c r="SBR28" i="7" s="1"/>
  <c r="SBT28" i="7" s="1"/>
  <c r="SBV28" i="7" s="1"/>
  <c r="SBX28" i="7" s="1"/>
  <c r="SBZ28" i="7" s="1"/>
  <c r="SCB28" i="7" s="1"/>
  <c r="SCD28" i="7" s="1"/>
  <c r="SCF28" i="7" s="1"/>
  <c r="SCH28" i="7" s="1"/>
  <c r="SCJ28" i="7" s="1"/>
  <c r="SCL28" i="7" s="1"/>
  <c r="SCN28" i="7" s="1"/>
  <c r="SCP28" i="7" s="1"/>
  <c r="SCR28" i="7" s="1"/>
  <c r="SCT28" i="7" s="1"/>
  <c r="SCV28" i="7" s="1"/>
  <c r="SCX28" i="7" s="1"/>
  <c r="SCZ28" i="7" s="1"/>
  <c r="SDB28" i="7" s="1"/>
  <c r="SDD28" i="7" s="1"/>
  <c r="SDF28" i="7" s="1"/>
  <c r="SDH28" i="7" s="1"/>
  <c r="SDJ28" i="7" s="1"/>
  <c r="SDL28" i="7" s="1"/>
  <c r="SDN28" i="7" s="1"/>
  <c r="SDP28" i="7" s="1"/>
  <c r="SDR28" i="7" s="1"/>
  <c r="SDT28" i="7" s="1"/>
  <c r="SDV28" i="7" s="1"/>
  <c r="SDX28" i="7" s="1"/>
  <c r="SDZ28" i="7" s="1"/>
  <c r="SEB28" i="7" s="1"/>
  <c r="SED28" i="7" s="1"/>
  <c r="SEF28" i="7" s="1"/>
  <c r="SEH28" i="7" s="1"/>
  <c r="SEJ28" i="7" s="1"/>
  <c r="SEL28" i="7" s="1"/>
  <c r="SEN28" i="7" s="1"/>
  <c r="SEP28" i="7" s="1"/>
  <c r="SER28" i="7" s="1"/>
  <c r="SET28" i="7" s="1"/>
  <c r="SEV28" i="7" s="1"/>
  <c r="SEX28" i="7" s="1"/>
  <c r="SEZ28" i="7" s="1"/>
  <c r="SFB28" i="7" s="1"/>
  <c r="SFD28" i="7" s="1"/>
  <c r="SFF28" i="7" s="1"/>
  <c r="SFH28" i="7" s="1"/>
  <c r="SFJ28" i="7" s="1"/>
  <c r="SFL28" i="7" s="1"/>
  <c r="SFN28" i="7" s="1"/>
  <c r="SFP28" i="7" s="1"/>
  <c r="SFR28" i="7" s="1"/>
  <c r="SFT28" i="7" s="1"/>
  <c r="SFV28" i="7" s="1"/>
  <c r="SFX28" i="7" s="1"/>
  <c r="SFZ28" i="7" s="1"/>
  <c r="SGB28" i="7" s="1"/>
  <c r="SGD28" i="7" s="1"/>
  <c r="SGF28" i="7" s="1"/>
  <c r="SGH28" i="7" s="1"/>
  <c r="SGJ28" i="7" s="1"/>
  <c r="SGL28" i="7" s="1"/>
  <c r="SGN28" i="7" s="1"/>
  <c r="SGP28" i="7" s="1"/>
  <c r="SGR28" i="7" s="1"/>
  <c r="SGT28" i="7" s="1"/>
  <c r="SGV28" i="7" s="1"/>
  <c r="SGX28" i="7" s="1"/>
  <c r="SGZ28" i="7" s="1"/>
  <c r="SHB28" i="7" s="1"/>
  <c r="SHD28" i="7" s="1"/>
  <c r="SHF28" i="7" s="1"/>
  <c r="SHH28" i="7" s="1"/>
  <c r="SHJ28" i="7" s="1"/>
  <c r="SHL28" i="7" s="1"/>
  <c r="SHN28" i="7" s="1"/>
  <c r="SHP28" i="7" s="1"/>
  <c r="SHR28" i="7" s="1"/>
  <c r="SHT28" i="7" s="1"/>
  <c r="SHV28" i="7" s="1"/>
  <c r="SHX28" i="7" s="1"/>
  <c r="SHZ28" i="7" s="1"/>
  <c r="SIB28" i="7" s="1"/>
  <c r="SID28" i="7" s="1"/>
  <c r="SIF28" i="7" s="1"/>
  <c r="SIH28" i="7" s="1"/>
  <c r="SIJ28" i="7" s="1"/>
  <c r="SIL28" i="7" s="1"/>
  <c r="SIN28" i="7" s="1"/>
  <c r="SIP28" i="7" s="1"/>
  <c r="SIR28" i="7" s="1"/>
  <c r="SIT28" i="7" s="1"/>
  <c r="SIV28" i="7" s="1"/>
  <c r="SIX28" i="7" s="1"/>
  <c r="SIZ28" i="7" s="1"/>
  <c r="SJB28" i="7" s="1"/>
  <c r="SJD28" i="7" s="1"/>
  <c r="SJF28" i="7" s="1"/>
  <c r="SJH28" i="7" s="1"/>
  <c r="SJJ28" i="7" s="1"/>
  <c r="SJL28" i="7" s="1"/>
  <c r="SJN28" i="7" s="1"/>
  <c r="SJP28" i="7" s="1"/>
  <c r="SJR28" i="7" s="1"/>
  <c r="SJT28" i="7" s="1"/>
  <c r="SJV28" i="7" s="1"/>
  <c r="SJX28" i="7" s="1"/>
  <c r="SJZ28" i="7" s="1"/>
  <c r="SKB28" i="7" s="1"/>
  <c r="SKD28" i="7" s="1"/>
  <c r="SKF28" i="7" s="1"/>
  <c r="SKH28" i="7" s="1"/>
  <c r="SKJ28" i="7" s="1"/>
  <c r="SKL28" i="7" s="1"/>
  <c r="SKN28" i="7" s="1"/>
  <c r="SKP28" i="7" s="1"/>
  <c r="SKR28" i="7" s="1"/>
  <c r="SKT28" i="7" s="1"/>
  <c r="SKV28" i="7" s="1"/>
  <c r="SKX28" i="7" s="1"/>
  <c r="SKZ28" i="7" s="1"/>
  <c r="SLB28" i="7" s="1"/>
  <c r="SLD28" i="7" s="1"/>
  <c r="SLF28" i="7" s="1"/>
  <c r="SLH28" i="7" s="1"/>
  <c r="SLJ28" i="7" s="1"/>
  <c r="SLL28" i="7" s="1"/>
  <c r="SLN28" i="7" s="1"/>
  <c r="SLP28" i="7" s="1"/>
  <c r="SLR28" i="7" s="1"/>
  <c r="SLT28" i="7" s="1"/>
  <c r="SLV28" i="7" s="1"/>
  <c r="SLX28" i="7" s="1"/>
  <c r="SLZ28" i="7" s="1"/>
  <c r="SMB28" i="7" s="1"/>
  <c r="SMD28" i="7" s="1"/>
  <c r="SMF28" i="7" s="1"/>
  <c r="SMH28" i="7" s="1"/>
  <c r="SMJ28" i="7" s="1"/>
  <c r="SML28" i="7" s="1"/>
  <c r="SMN28" i="7" s="1"/>
  <c r="SMP28" i="7" s="1"/>
  <c r="SMR28" i="7" s="1"/>
  <c r="SMT28" i="7" s="1"/>
  <c r="SMV28" i="7" s="1"/>
  <c r="SMX28" i="7" s="1"/>
  <c r="SMZ28" i="7" s="1"/>
  <c r="SNB28" i="7" s="1"/>
  <c r="SND28" i="7" s="1"/>
  <c r="SNF28" i="7" s="1"/>
  <c r="SNH28" i="7" s="1"/>
  <c r="SNJ28" i="7" s="1"/>
  <c r="SNL28" i="7" s="1"/>
  <c r="SNN28" i="7" s="1"/>
  <c r="SNP28" i="7" s="1"/>
  <c r="SNR28" i="7" s="1"/>
  <c r="SNT28" i="7" s="1"/>
  <c r="SNV28" i="7" s="1"/>
  <c r="SNX28" i="7" s="1"/>
  <c r="SNZ28" i="7" s="1"/>
  <c r="SOB28" i="7" s="1"/>
  <c r="SOD28" i="7" s="1"/>
  <c r="SOF28" i="7" s="1"/>
  <c r="SOH28" i="7" s="1"/>
  <c r="SOJ28" i="7" s="1"/>
  <c r="SOL28" i="7" s="1"/>
  <c r="SON28" i="7" s="1"/>
  <c r="SOP28" i="7" s="1"/>
  <c r="SOR28" i="7" s="1"/>
  <c r="SOT28" i="7" s="1"/>
  <c r="SOV28" i="7" s="1"/>
  <c r="SOX28" i="7" s="1"/>
  <c r="SOZ28" i="7" s="1"/>
  <c r="SPB28" i="7" s="1"/>
  <c r="SPD28" i="7" s="1"/>
  <c r="SPF28" i="7" s="1"/>
  <c r="SPH28" i="7" s="1"/>
  <c r="SPJ28" i="7" s="1"/>
  <c r="SPL28" i="7" s="1"/>
  <c r="SPN28" i="7" s="1"/>
  <c r="SPP28" i="7" s="1"/>
  <c r="SPR28" i="7" s="1"/>
  <c r="SPT28" i="7" s="1"/>
  <c r="SPV28" i="7" s="1"/>
  <c r="SPX28" i="7" s="1"/>
  <c r="SPZ28" i="7" s="1"/>
  <c r="SQB28" i="7" s="1"/>
  <c r="SQD28" i="7" s="1"/>
  <c r="SQF28" i="7" s="1"/>
  <c r="SQH28" i="7" s="1"/>
  <c r="SQJ28" i="7" s="1"/>
  <c r="SQL28" i="7" s="1"/>
  <c r="SQN28" i="7" s="1"/>
  <c r="SQP28" i="7" s="1"/>
  <c r="SQR28" i="7" s="1"/>
  <c r="SQT28" i="7" s="1"/>
  <c r="SQV28" i="7" s="1"/>
  <c r="SQX28" i="7" s="1"/>
  <c r="SQZ28" i="7" s="1"/>
  <c r="SRB28" i="7" s="1"/>
  <c r="SRD28" i="7" s="1"/>
  <c r="SRF28" i="7" s="1"/>
  <c r="SRH28" i="7" s="1"/>
  <c r="SRJ28" i="7" s="1"/>
  <c r="SRL28" i="7" s="1"/>
  <c r="SRN28" i="7" s="1"/>
  <c r="SRP28" i="7" s="1"/>
  <c r="SRR28" i="7" s="1"/>
  <c r="SRT28" i="7" s="1"/>
  <c r="SRV28" i="7" s="1"/>
  <c r="SRX28" i="7" s="1"/>
  <c r="SRZ28" i="7" s="1"/>
  <c r="SSB28" i="7" s="1"/>
  <c r="SSD28" i="7" s="1"/>
  <c r="SSF28" i="7" s="1"/>
  <c r="SSH28" i="7" s="1"/>
  <c r="SSJ28" i="7" s="1"/>
  <c r="SSL28" i="7" s="1"/>
  <c r="SSN28" i="7" s="1"/>
  <c r="SSP28" i="7" s="1"/>
  <c r="SSR28" i="7" s="1"/>
  <c r="SST28" i="7" s="1"/>
  <c r="SSV28" i="7" s="1"/>
  <c r="SSX28" i="7" s="1"/>
  <c r="SSZ28" i="7" s="1"/>
  <c r="STB28" i="7" s="1"/>
  <c r="STD28" i="7" s="1"/>
  <c r="STF28" i="7" s="1"/>
  <c r="STH28" i="7" s="1"/>
  <c r="STJ28" i="7" s="1"/>
  <c r="STL28" i="7" s="1"/>
  <c r="STN28" i="7" s="1"/>
  <c r="STP28" i="7" s="1"/>
  <c r="STR28" i="7" s="1"/>
  <c r="STT28" i="7" s="1"/>
  <c r="STV28" i="7" s="1"/>
  <c r="STX28" i="7" s="1"/>
  <c r="STZ28" i="7" s="1"/>
  <c r="SUB28" i="7" s="1"/>
  <c r="SUD28" i="7" s="1"/>
  <c r="SUF28" i="7" s="1"/>
  <c r="SUH28" i="7" s="1"/>
  <c r="SUJ28" i="7" s="1"/>
  <c r="SUL28" i="7" s="1"/>
  <c r="SUN28" i="7" s="1"/>
  <c r="SUP28" i="7" s="1"/>
  <c r="SUR28" i="7" s="1"/>
  <c r="SUT28" i="7" s="1"/>
  <c r="SUV28" i="7" s="1"/>
  <c r="SUX28" i="7" s="1"/>
  <c r="SUZ28" i="7" s="1"/>
  <c r="SVB28" i="7" s="1"/>
  <c r="SVD28" i="7" s="1"/>
  <c r="SVF28" i="7" s="1"/>
  <c r="SVH28" i="7" s="1"/>
  <c r="SVJ28" i="7" s="1"/>
  <c r="SVL28" i="7" s="1"/>
  <c r="SVN28" i="7" s="1"/>
  <c r="SVP28" i="7" s="1"/>
  <c r="SVR28" i="7" s="1"/>
  <c r="SVT28" i="7" s="1"/>
  <c r="SVV28" i="7" s="1"/>
  <c r="SVX28" i="7" s="1"/>
  <c r="SVZ28" i="7" s="1"/>
  <c r="SWB28" i="7" s="1"/>
  <c r="SWD28" i="7" s="1"/>
  <c r="SWF28" i="7" s="1"/>
  <c r="SWH28" i="7" s="1"/>
  <c r="SWJ28" i="7" s="1"/>
  <c r="SWL28" i="7" s="1"/>
  <c r="SWN28" i="7" s="1"/>
  <c r="SWP28" i="7" s="1"/>
  <c r="SWR28" i="7" s="1"/>
  <c r="SWT28" i="7" s="1"/>
  <c r="SWV28" i="7" s="1"/>
  <c r="SWX28" i="7" s="1"/>
  <c r="SWZ28" i="7" s="1"/>
  <c r="SXB28" i="7" s="1"/>
  <c r="SXD28" i="7" s="1"/>
  <c r="SXF28" i="7" s="1"/>
  <c r="SXH28" i="7" s="1"/>
  <c r="SXJ28" i="7" s="1"/>
  <c r="SXL28" i="7" s="1"/>
  <c r="SXN28" i="7" s="1"/>
  <c r="SXP28" i="7" s="1"/>
  <c r="SXR28" i="7" s="1"/>
  <c r="SXT28" i="7" s="1"/>
  <c r="SXV28" i="7" s="1"/>
  <c r="SXX28" i="7" s="1"/>
  <c r="SXZ28" i="7" s="1"/>
  <c r="SYB28" i="7" s="1"/>
  <c r="SYD28" i="7" s="1"/>
  <c r="SYF28" i="7" s="1"/>
  <c r="SYH28" i="7" s="1"/>
  <c r="SYJ28" i="7" s="1"/>
  <c r="SYL28" i="7" s="1"/>
  <c r="SYN28" i="7" s="1"/>
  <c r="SYP28" i="7" s="1"/>
  <c r="SYR28" i="7" s="1"/>
  <c r="SYT28" i="7" s="1"/>
  <c r="SYV28" i="7" s="1"/>
  <c r="SYX28" i="7" s="1"/>
  <c r="SYZ28" i="7" s="1"/>
  <c r="SZB28" i="7" s="1"/>
  <c r="SZD28" i="7" s="1"/>
  <c r="SZF28" i="7" s="1"/>
  <c r="SZH28" i="7" s="1"/>
  <c r="SZJ28" i="7" s="1"/>
  <c r="SZL28" i="7" s="1"/>
  <c r="SZN28" i="7" s="1"/>
  <c r="SZP28" i="7" s="1"/>
  <c r="SZR28" i="7" s="1"/>
  <c r="SZT28" i="7" s="1"/>
  <c r="SZV28" i="7" s="1"/>
  <c r="SZX28" i="7" s="1"/>
  <c r="SZZ28" i="7" s="1"/>
  <c r="TAB28" i="7" s="1"/>
  <c r="TAD28" i="7" s="1"/>
  <c r="TAF28" i="7" s="1"/>
  <c r="TAH28" i="7" s="1"/>
  <c r="TAJ28" i="7" s="1"/>
  <c r="TAL28" i="7" s="1"/>
  <c r="TAN28" i="7" s="1"/>
  <c r="TAP28" i="7" s="1"/>
  <c r="TAR28" i="7" s="1"/>
  <c r="TAT28" i="7" s="1"/>
  <c r="TAV28" i="7" s="1"/>
  <c r="TAX28" i="7" s="1"/>
  <c r="TAZ28" i="7" s="1"/>
  <c r="TBB28" i="7" s="1"/>
  <c r="TBD28" i="7" s="1"/>
  <c r="TBF28" i="7" s="1"/>
  <c r="TBH28" i="7" s="1"/>
  <c r="TBJ28" i="7" s="1"/>
  <c r="TBL28" i="7" s="1"/>
  <c r="TBN28" i="7" s="1"/>
  <c r="TBP28" i="7" s="1"/>
  <c r="TBR28" i="7" s="1"/>
  <c r="TBT28" i="7" s="1"/>
  <c r="TBV28" i="7" s="1"/>
  <c r="TBX28" i="7" s="1"/>
  <c r="TBZ28" i="7" s="1"/>
  <c r="TCB28" i="7" s="1"/>
  <c r="TCD28" i="7" s="1"/>
  <c r="TCF28" i="7" s="1"/>
  <c r="TCH28" i="7" s="1"/>
  <c r="TCJ28" i="7" s="1"/>
  <c r="TCL28" i="7" s="1"/>
  <c r="TCN28" i="7" s="1"/>
  <c r="TCP28" i="7" s="1"/>
  <c r="TCR28" i="7" s="1"/>
  <c r="TCT28" i="7" s="1"/>
  <c r="TCV28" i="7" s="1"/>
  <c r="TCX28" i="7" s="1"/>
  <c r="TCZ28" i="7" s="1"/>
  <c r="TDB28" i="7" s="1"/>
  <c r="TDD28" i="7" s="1"/>
  <c r="TDF28" i="7" s="1"/>
  <c r="TDH28" i="7" s="1"/>
  <c r="TDJ28" i="7" s="1"/>
  <c r="TDL28" i="7" s="1"/>
  <c r="TDN28" i="7" s="1"/>
  <c r="TDP28" i="7" s="1"/>
  <c r="TDR28" i="7" s="1"/>
  <c r="TDT28" i="7" s="1"/>
  <c r="TDV28" i="7" s="1"/>
  <c r="TDX28" i="7" s="1"/>
  <c r="TDZ28" i="7" s="1"/>
  <c r="TEB28" i="7" s="1"/>
  <c r="TED28" i="7" s="1"/>
  <c r="TEF28" i="7" s="1"/>
  <c r="TEH28" i="7" s="1"/>
  <c r="TEJ28" i="7" s="1"/>
  <c r="TEL28" i="7" s="1"/>
  <c r="TEN28" i="7" s="1"/>
  <c r="TEP28" i="7" s="1"/>
  <c r="TER28" i="7" s="1"/>
  <c r="TET28" i="7" s="1"/>
  <c r="TEV28" i="7" s="1"/>
  <c r="TEX28" i="7" s="1"/>
  <c r="TEZ28" i="7" s="1"/>
  <c r="TFB28" i="7" s="1"/>
  <c r="TFD28" i="7" s="1"/>
  <c r="TFF28" i="7" s="1"/>
  <c r="TFH28" i="7" s="1"/>
  <c r="TFJ28" i="7" s="1"/>
  <c r="TFL28" i="7" s="1"/>
  <c r="TFN28" i="7" s="1"/>
  <c r="TFP28" i="7" s="1"/>
  <c r="TFR28" i="7" s="1"/>
  <c r="TFT28" i="7" s="1"/>
  <c r="TFV28" i="7" s="1"/>
  <c r="TFX28" i="7" s="1"/>
  <c r="TFZ28" i="7" s="1"/>
  <c r="TGB28" i="7" s="1"/>
  <c r="TGD28" i="7" s="1"/>
  <c r="TGF28" i="7" s="1"/>
  <c r="TGH28" i="7" s="1"/>
  <c r="TGJ28" i="7" s="1"/>
  <c r="TGL28" i="7" s="1"/>
  <c r="TGN28" i="7" s="1"/>
  <c r="TGP28" i="7" s="1"/>
  <c r="TGR28" i="7" s="1"/>
  <c r="TGT28" i="7" s="1"/>
  <c r="TGV28" i="7" s="1"/>
  <c r="TGX28" i="7" s="1"/>
  <c r="TGZ28" i="7" s="1"/>
  <c r="THB28" i="7" s="1"/>
  <c r="THD28" i="7" s="1"/>
  <c r="THF28" i="7" s="1"/>
  <c r="THH28" i="7" s="1"/>
  <c r="THJ28" i="7" s="1"/>
  <c r="THL28" i="7" s="1"/>
  <c r="THN28" i="7" s="1"/>
  <c r="THP28" i="7" s="1"/>
  <c r="THR28" i="7" s="1"/>
  <c r="THT28" i="7" s="1"/>
  <c r="THV28" i="7" s="1"/>
  <c r="THX28" i="7" s="1"/>
  <c r="THZ28" i="7" s="1"/>
  <c r="TIB28" i="7" s="1"/>
  <c r="TID28" i="7" s="1"/>
  <c r="TIF28" i="7" s="1"/>
  <c r="TIH28" i="7" s="1"/>
  <c r="TIJ28" i="7" s="1"/>
  <c r="TIL28" i="7" s="1"/>
  <c r="TIN28" i="7" s="1"/>
  <c r="TIP28" i="7" s="1"/>
  <c r="TIR28" i="7" s="1"/>
  <c r="TIT28" i="7" s="1"/>
  <c r="TIV28" i="7" s="1"/>
  <c r="TIX28" i="7" s="1"/>
  <c r="TIZ28" i="7" s="1"/>
  <c r="TJB28" i="7" s="1"/>
  <c r="TJD28" i="7" s="1"/>
  <c r="TJF28" i="7" s="1"/>
  <c r="TJH28" i="7" s="1"/>
  <c r="TJJ28" i="7" s="1"/>
  <c r="TJL28" i="7" s="1"/>
  <c r="TJN28" i="7" s="1"/>
  <c r="TJP28" i="7" s="1"/>
  <c r="TJR28" i="7" s="1"/>
  <c r="TJT28" i="7" s="1"/>
  <c r="TJV28" i="7" s="1"/>
  <c r="TJX28" i="7" s="1"/>
  <c r="TJZ28" i="7" s="1"/>
  <c r="TKB28" i="7" s="1"/>
  <c r="TKD28" i="7" s="1"/>
  <c r="TKF28" i="7" s="1"/>
  <c r="TKH28" i="7" s="1"/>
  <c r="TKJ28" i="7" s="1"/>
  <c r="TKL28" i="7" s="1"/>
  <c r="TKN28" i="7" s="1"/>
  <c r="TKP28" i="7" s="1"/>
  <c r="TKR28" i="7" s="1"/>
  <c r="TKT28" i="7" s="1"/>
  <c r="TKV28" i="7" s="1"/>
  <c r="TKX28" i="7" s="1"/>
  <c r="TKZ28" i="7" s="1"/>
  <c r="TLB28" i="7" s="1"/>
  <c r="TLD28" i="7" s="1"/>
  <c r="TLF28" i="7" s="1"/>
  <c r="TLH28" i="7" s="1"/>
  <c r="TLJ28" i="7" s="1"/>
  <c r="TLL28" i="7" s="1"/>
  <c r="TLN28" i="7" s="1"/>
  <c r="TLP28" i="7" s="1"/>
  <c r="TLR28" i="7" s="1"/>
  <c r="TLT28" i="7" s="1"/>
  <c r="TLV28" i="7" s="1"/>
  <c r="TLX28" i="7" s="1"/>
  <c r="TLZ28" i="7" s="1"/>
  <c r="TMB28" i="7" s="1"/>
  <c r="TMD28" i="7" s="1"/>
  <c r="TMF28" i="7" s="1"/>
  <c r="TMH28" i="7" s="1"/>
  <c r="TMJ28" i="7" s="1"/>
  <c r="TML28" i="7" s="1"/>
  <c r="TMN28" i="7" s="1"/>
  <c r="TMP28" i="7" s="1"/>
  <c r="TMR28" i="7" s="1"/>
  <c r="TMT28" i="7" s="1"/>
  <c r="TMV28" i="7" s="1"/>
  <c r="TMX28" i="7" s="1"/>
  <c r="TMZ28" i="7" s="1"/>
  <c r="TNB28" i="7" s="1"/>
  <c r="TND28" i="7" s="1"/>
  <c r="TNF28" i="7" s="1"/>
  <c r="TNH28" i="7" s="1"/>
  <c r="TNJ28" i="7" s="1"/>
  <c r="TNL28" i="7" s="1"/>
  <c r="TNN28" i="7" s="1"/>
  <c r="TNP28" i="7" s="1"/>
  <c r="TNR28" i="7" s="1"/>
  <c r="TNT28" i="7" s="1"/>
  <c r="TNV28" i="7" s="1"/>
  <c r="TNX28" i="7" s="1"/>
  <c r="TNZ28" i="7" s="1"/>
  <c r="TOB28" i="7" s="1"/>
  <c r="TOD28" i="7" s="1"/>
  <c r="TOF28" i="7" s="1"/>
  <c r="TOH28" i="7" s="1"/>
  <c r="TOJ28" i="7" s="1"/>
  <c r="TOL28" i="7" s="1"/>
  <c r="TON28" i="7" s="1"/>
  <c r="TOP28" i="7" s="1"/>
  <c r="TOR28" i="7" s="1"/>
  <c r="TOT28" i="7" s="1"/>
  <c r="TOV28" i="7" s="1"/>
  <c r="TOX28" i="7" s="1"/>
  <c r="TOZ28" i="7" s="1"/>
  <c r="TPB28" i="7" s="1"/>
  <c r="TPD28" i="7" s="1"/>
  <c r="TPF28" i="7" s="1"/>
  <c r="TPH28" i="7" s="1"/>
  <c r="TPJ28" i="7" s="1"/>
  <c r="TPL28" i="7" s="1"/>
  <c r="TPN28" i="7" s="1"/>
  <c r="TPP28" i="7" s="1"/>
  <c r="TPR28" i="7" s="1"/>
  <c r="TPT28" i="7" s="1"/>
  <c r="TPV28" i="7" s="1"/>
  <c r="TPX28" i="7" s="1"/>
  <c r="TPZ28" i="7" s="1"/>
  <c r="TQB28" i="7" s="1"/>
  <c r="TQD28" i="7" s="1"/>
  <c r="TQF28" i="7" s="1"/>
  <c r="TQH28" i="7" s="1"/>
  <c r="TQJ28" i="7" s="1"/>
  <c r="TQL28" i="7" s="1"/>
  <c r="TQN28" i="7" s="1"/>
  <c r="TQP28" i="7" s="1"/>
  <c r="TQR28" i="7" s="1"/>
  <c r="TQT28" i="7" s="1"/>
  <c r="TQV28" i="7" s="1"/>
  <c r="TQX28" i="7" s="1"/>
  <c r="TQZ28" i="7" s="1"/>
  <c r="TRB28" i="7" s="1"/>
  <c r="TRD28" i="7" s="1"/>
  <c r="TRF28" i="7" s="1"/>
  <c r="TRH28" i="7" s="1"/>
  <c r="TRJ28" i="7" s="1"/>
  <c r="TRL28" i="7" s="1"/>
  <c r="TRN28" i="7" s="1"/>
  <c r="TRP28" i="7" s="1"/>
  <c r="TRR28" i="7" s="1"/>
  <c r="TRT28" i="7" s="1"/>
  <c r="TRV28" i="7" s="1"/>
  <c r="TRX28" i="7" s="1"/>
  <c r="TRZ28" i="7" s="1"/>
  <c r="TSB28" i="7" s="1"/>
  <c r="TSD28" i="7" s="1"/>
  <c r="TSF28" i="7" s="1"/>
  <c r="TSH28" i="7" s="1"/>
  <c r="TSJ28" i="7" s="1"/>
  <c r="TSL28" i="7" s="1"/>
  <c r="TSN28" i="7" s="1"/>
  <c r="TSP28" i="7" s="1"/>
  <c r="TSR28" i="7" s="1"/>
  <c r="TST28" i="7" s="1"/>
  <c r="TSV28" i="7" s="1"/>
  <c r="TSX28" i="7" s="1"/>
  <c r="TSZ28" i="7" s="1"/>
  <c r="TTB28" i="7" s="1"/>
  <c r="TTD28" i="7" s="1"/>
  <c r="TTF28" i="7" s="1"/>
  <c r="TTH28" i="7" s="1"/>
  <c r="TTJ28" i="7" s="1"/>
  <c r="TTL28" i="7" s="1"/>
  <c r="TTN28" i="7" s="1"/>
  <c r="TTP28" i="7" s="1"/>
  <c r="TTR28" i="7" s="1"/>
  <c r="TTT28" i="7" s="1"/>
  <c r="TTV28" i="7" s="1"/>
  <c r="TTX28" i="7" s="1"/>
  <c r="TTZ28" i="7" s="1"/>
  <c r="TUB28" i="7" s="1"/>
  <c r="TUD28" i="7" s="1"/>
  <c r="TUF28" i="7" s="1"/>
  <c r="TUH28" i="7" s="1"/>
  <c r="TUJ28" i="7" s="1"/>
  <c r="TUL28" i="7" s="1"/>
  <c r="TUN28" i="7" s="1"/>
  <c r="TUP28" i="7" s="1"/>
  <c r="TUR28" i="7" s="1"/>
  <c r="TUT28" i="7" s="1"/>
  <c r="TUV28" i="7" s="1"/>
  <c r="TUX28" i="7" s="1"/>
  <c r="TUZ28" i="7" s="1"/>
  <c r="TVB28" i="7" s="1"/>
  <c r="TVD28" i="7" s="1"/>
  <c r="TVF28" i="7" s="1"/>
  <c r="TVH28" i="7" s="1"/>
  <c r="TVJ28" i="7" s="1"/>
  <c r="TVL28" i="7" s="1"/>
  <c r="TVN28" i="7" s="1"/>
  <c r="TVP28" i="7" s="1"/>
  <c r="TVR28" i="7" s="1"/>
  <c r="TVT28" i="7" s="1"/>
  <c r="TVV28" i="7" s="1"/>
  <c r="TVX28" i="7" s="1"/>
  <c r="TVZ28" i="7" s="1"/>
  <c r="TWB28" i="7" s="1"/>
  <c r="TWD28" i="7" s="1"/>
  <c r="TWF28" i="7" s="1"/>
  <c r="TWH28" i="7" s="1"/>
  <c r="TWJ28" i="7" s="1"/>
  <c r="TWL28" i="7" s="1"/>
  <c r="TWN28" i="7" s="1"/>
  <c r="TWP28" i="7" s="1"/>
  <c r="TWR28" i="7" s="1"/>
  <c r="TWT28" i="7" s="1"/>
  <c r="TWV28" i="7" s="1"/>
  <c r="TWX28" i="7" s="1"/>
  <c r="TWZ28" i="7" s="1"/>
  <c r="TXB28" i="7" s="1"/>
  <c r="TXD28" i="7" s="1"/>
  <c r="TXF28" i="7" s="1"/>
  <c r="TXH28" i="7" s="1"/>
  <c r="TXJ28" i="7" s="1"/>
  <c r="TXL28" i="7" s="1"/>
  <c r="TXN28" i="7" s="1"/>
  <c r="TXP28" i="7" s="1"/>
  <c r="TXR28" i="7" s="1"/>
  <c r="TXT28" i="7" s="1"/>
  <c r="TXV28" i="7" s="1"/>
  <c r="TXX28" i="7" s="1"/>
  <c r="TXZ28" i="7" s="1"/>
  <c r="TYB28" i="7" s="1"/>
  <c r="TYD28" i="7" s="1"/>
  <c r="TYF28" i="7" s="1"/>
  <c r="TYH28" i="7" s="1"/>
  <c r="TYJ28" i="7" s="1"/>
  <c r="TYL28" i="7" s="1"/>
  <c r="TYN28" i="7" s="1"/>
  <c r="TYP28" i="7" s="1"/>
  <c r="TYR28" i="7" s="1"/>
  <c r="TYT28" i="7" s="1"/>
  <c r="TYV28" i="7" s="1"/>
  <c r="TYX28" i="7" s="1"/>
  <c r="TYZ28" i="7" s="1"/>
  <c r="TZB28" i="7" s="1"/>
  <c r="TZD28" i="7" s="1"/>
  <c r="TZF28" i="7" s="1"/>
  <c r="TZH28" i="7" s="1"/>
  <c r="TZJ28" i="7" s="1"/>
  <c r="TZL28" i="7" s="1"/>
  <c r="TZN28" i="7" s="1"/>
  <c r="TZP28" i="7" s="1"/>
  <c r="TZR28" i="7" s="1"/>
  <c r="TZT28" i="7" s="1"/>
  <c r="TZV28" i="7" s="1"/>
  <c r="TZX28" i="7" s="1"/>
  <c r="TZZ28" i="7" s="1"/>
  <c r="UAB28" i="7" s="1"/>
  <c r="UAD28" i="7" s="1"/>
  <c r="UAF28" i="7" s="1"/>
  <c r="UAH28" i="7" s="1"/>
  <c r="UAJ28" i="7" s="1"/>
  <c r="UAL28" i="7" s="1"/>
  <c r="UAN28" i="7" s="1"/>
  <c r="UAP28" i="7" s="1"/>
  <c r="UAR28" i="7" s="1"/>
  <c r="UAT28" i="7" s="1"/>
  <c r="UAV28" i="7" s="1"/>
  <c r="UAX28" i="7" s="1"/>
  <c r="UAZ28" i="7" s="1"/>
  <c r="UBB28" i="7" s="1"/>
  <c r="UBD28" i="7" s="1"/>
  <c r="UBF28" i="7" s="1"/>
  <c r="UBH28" i="7" s="1"/>
  <c r="UBJ28" i="7" s="1"/>
  <c r="UBL28" i="7" s="1"/>
  <c r="UBN28" i="7" s="1"/>
  <c r="UBP28" i="7" s="1"/>
  <c r="UBR28" i="7" s="1"/>
  <c r="UBT28" i="7" s="1"/>
  <c r="UBV28" i="7" s="1"/>
  <c r="UBX28" i="7" s="1"/>
  <c r="UBZ28" i="7" s="1"/>
  <c r="UCB28" i="7" s="1"/>
  <c r="UCD28" i="7" s="1"/>
  <c r="UCF28" i="7" s="1"/>
  <c r="UCH28" i="7" s="1"/>
  <c r="UCJ28" i="7" s="1"/>
  <c r="UCL28" i="7" s="1"/>
  <c r="UCN28" i="7" s="1"/>
  <c r="UCP28" i="7" s="1"/>
  <c r="UCR28" i="7" s="1"/>
  <c r="UCT28" i="7" s="1"/>
  <c r="UCV28" i="7" s="1"/>
  <c r="UCX28" i="7" s="1"/>
  <c r="UCZ28" i="7" s="1"/>
  <c r="UDB28" i="7" s="1"/>
  <c r="UDD28" i="7" s="1"/>
  <c r="UDF28" i="7" s="1"/>
  <c r="UDH28" i="7" s="1"/>
  <c r="UDJ28" i="7" s="1"/>
  <c r="UDL28" i="7" s="1"/>
  <c r="UDN28" i="7" s="1"/>
  <c r="UDP28" i="7" s="1"/>
  <c r="UDR28" i="7" s="1"/>
  <c r="UDT28" i="7" s="1"/>
  <c r="UDV28" i="7" s="1"/>
  <c r="UDX28" i="7" s="1"/>
  <c r="UDZ28" i="7" s="1"/>
  <c r="UEB28" i="7" s="1"/>
  <c r="UED28" i="7" s="1"/>
  <c r="UEF28" i="7" s="1"/>
  <c r="UEH28" i="7" s="1"/>
  <c r="UEJ28" i="7" s="1"/>
  <c r="UEL28" i="7" s="1"/>
  <c r="UEN28" i="7" s="1"/>
  <c r="UEP28" i="7" s="1"/>
  <c r="UER28" i="7" s="1"/>
  <c r="UET28" i="7" s="1"/>
  <c r="UEV28" i="7" s="1"/>
  <c r="UEX28" i="7" s="1"/>
  <c r="UEZ28" i="7" s="1"/>
  <c r="UFB28" i="7" s="1"/>
  <c r="UFD28" i="7" s="1"/>
  <c r="UFF28" i="7" s="1"/>
  <c r="UFH28" i="7" s="1"/>
  <c r="UFJ28" i="7" s="1"/>
  <c r="UFL28" i="7" s="1"/>
  <c r="UFN28" i="7" s="1"/>
  <c r="UFP28" i="7" s="1"/>
  <c r="UFR28" i="7" s="1"/>
  <c r="UFT28" i="7" s="1"/>
  <c r="UFV28" i="7" s="1"/>
  <c r="UFX28" i="7" s="1"/>
  <c r="UFZ28" i="7" s="1"/>
  <c r="UGB28" i="7" s="1"/>
  <c r="UGD28" i="7" s="1"/>
  <c r="UGF28" i="7" s="1"/>
  <c r="UGH28" i="7" s="1"/>
  <c r="UGJ28" i="7" s="1"/>
  <c r="UGL28" i="7" s="1"/>
  <c r="UGN28" i="7" s="1"/>
  <c r="UGP28" i="7" s="1"/>
  <c r="UGR28" i="7" s="1"/>
  <c r="UGT28" i="7" s="1"/>
  <c r="UGV28" i="7" s="1"/>
  <c r="UGX28" i="7" s="1"/>
  <c r="UGZ28" i="7" s="1"/>
  <c r="UHB28" i="7" s="1"/>
  <c r="UHD28" i="7" s="1"/>
  <c r="UHF28" i="7" s="1"/>
  <c r="UHH28" i="7" s="1"/>
  <c r="UHJ28" i="7" s="1"/>
  <c r="UHL28" i="7" s="1"/>
  <c r="UHN28" i="7" s="1"/>
  <c r="UHP28" i="7" s="1"/>
  <c r="UHR28" i="7" s="1"/>
  <c r="UHT28" i="7" s="1"/>
  <c r="UHV28" i="7" s="1"/>
  <c r="UHX28" i="7" s="1"/>
  <c r="UHZ28" i="7" s="1"/>
  <c r="UIB28" i="7" s="1"/>
  <c r="UID28" i="7" s="1"/>
  <c r="UIF28" i="7" s="1"/>
  <c r="UIH28" i="7" s="1"/>
  <c r="UIJ28" i="7" s="1"/>
  <c r="UIL28" i="7" s="1"/>
  <c r="UIN28" i="7" s="1"/>
  <c r="UIP28" i="7" s="1"/>
  <c r="UIR28" i="7" s="1"/>
  <c r="UIT28" i="7" s="1"/>
  <c r="UIV28" i="7" s="1"/>
  <c r="UIX28" i="7" s="1"/>
  <c r="UIZ28" i="7" s="1"/>
  <c r="UJB28" i="7" s="1"/>
  <c r="UJD28" i="7" s="1"/>
  <c r="UJF28" i="7" s="1"/>
  <c r="UJH28" i="7" s="1"/>
  <c r="UJJ28" i="7" s="1"/>
  <c r="UJL28" i="7" s="1"/>
  <c r="UJN28" i="7" s="1"/>
  <c r="UJP28" i="7" s="1"/>
  <c r="UJR28" i="7" s="1"/>
  <c r="UJT28" i="7" s="1"/>
  <c r="UJV28" i="7" s="1"/>
  <c r="UJX28" i="7" s="1"/>
  <c r="UJZ28" i="7" s="1"/>
  <c r="UKB28" i="7" s="1"/>
  <c r="UKD28" i="7" s="1"/>
  <c r="UKF28" i="7" s="1"/>
  <c r="UKH28" i="7" s="1"/>
  <c r="UKJ28" i="7" s="1"/>
  <c r="UKL28" i="7" s="1"/>
  <c r="UKN28" i="7" s="1"/>
  <c r="UKP28" i="7" s="1"/>
  <c r="UKR28" i="7" s="1"/>
  <c r="UKT28" i="7" s="1"/>
  <c r="UKV28" i="7" s="1"/>
  <c r="UKX28" i="7" s="1"/>
  <c r="UKZ28" i="7" s="1"/>
  <c r="ULB28" i="7" s="1"/>
  <c r="ULD28" i="7" s="1"/>
  <c r="ULF28" i="7" s="1"/>
  <c r="ULH28" i="7" s="1"/>
  <c r="ULJ28" i="7" s="1"/>
  <c r="ULL28" i="7" s="1"/>
  <c r="ULN28" i="7" s="1"/>
  <c r="ULP28" i="7" s="1"/>
  <c r="ULR28" i="7" s="1"/>
  <c r="ULT28" i="7" s="1"/>
  <c r="ULV28" i="7" s="1"/>
  <c r="ULX28" i="7" s="1"/>
  <c r="ULZ28" i="7" s="1"/>
  <c r="UMB28" i="7" s="1"/>
  <c r="UMD28" i="7" s="1"/>
  <c r="UMF28" i="7" s="1"/>
  <c r="UMH28" i="7" s="1"/>
  <c r="UMJ28" i="7" s="1"/>
  <c r="UML28" i="7" s="1"/>
  <c r="UMN28" i="7" s="1"/>
  <c r="UMP28" i="7" s="1"/>
  <c r="UMR28" i="7" s="1"/>
  <c r="UMT28" i="7" s="1"/>
  <c r="UMV28" i="7" s="1"/>
  <c r="UMX28" i="7" s="1"/>
  <c r="UMZ28" i="7" s="1"/>
  <c r="UNB28" i="7" s="1"/>
  <c r="UND28" i="7" s="1"/>
  <c r="UNF28" i="7" s="1"/>
  <c r="UNH28" i="7" s="1"/>
  <c r="UNJ28" i="7" s="1"/>
  <c r="UNL28" i="7" s="1"/>
  <c r="UNN28" i="7" s="1"/>
  <c r="UNP28" i="7" s="1"/>
  <c r="UNR28" i="7" s="1"/>
  <c r="UNT28" i="7" s="1"/>
  <c r="UNV28" i="7" s="1"/>
  <c r="UNX28" i="7" s="1"/>
  <c r="UNZ28" i="7" s="1"/>
  <c r="UOB28" i="7" s="1"/>
  <c r="UOD28" i="7" s="1"/>
  <c r="UOF28" i="7" s="1"/>
  <c r="UOH28" i="7" s="1"/>
  <c r="UOJ28" i="7" s="1"/>
  <c r="UOL28" i="7" s="1"/>
  <c r="UON28" i="7" s="1"/>
  <c r="UOP28" i="7" s="1"/>
  <c r="UOR28" i="7" s="1"/>
  <c r="UOT28" i="7" s="1"/>
  <c r="UOV28" i="7" s="1"/>
  <c r="UOX28" i="7" s="1"/>
  <c r="UOZ28" i="7" s="1"/>
  <c r="UPB28" i="7" s="1"/>
  <c r="UPD28" i="7" s="1"/>
  <c r="UPF28" i="7" s="1"/>
  <c r="UPH28" i="7" s="1"/>
  <c r="UPJ28" i="7" s="1"/>
  <c r="UPL28" i="7" s="1"/>
  <c r="UPN28" i="7" s="1"/>
  <c r="UPP28" i="7" s="1"/>
  <c r="UPR28" i="7" s="1"/>
  <c r="UPT28" i="7" s="1"/>
  <c r="UPV28" i="7" s="1"/>
  <c r="UPX28" i="7" s="1"/>
  <c r="UPZ28" i="7" s="1"/>
  <c r="UQB28" i="7" s="1"/>
  <c r="UQD28" i="7" s="1"/>
  <c r="UQF28" i="7" s="1"/>
  <c r="UQH28" i="7" s="1"/>
  <c r="UQJ28" i="7" s="1"/>
  <c r="UQL28" i="7" s="1"/>
  <c r="UQN28" i="7" s="1"/>
  <c r="UQP28" i="7" s="1"/>
  <c r="UQR28" i="7" s="1"/>
  <c r="UQT28" i="7" s="1"/>
  <c r="UQV28" i="7" s="1"/>
  <c r="UQX28" i="7" s="1"/>
  <c r="UQZ28" i="7" s="1"/>
  <c r="URB28" i="7" s="1"/>
  <c r="URD28" i="7" s="1"/>
  <c r="URF28" i="7" s="1"/>
  <c r="URH28" i="7" s="1"/>
  <c r="URJ28" i="7" s="1"/>
  <c r="URL28" i="7" s="1"/>
  <c r="URN28" i="7" s="1"/>
  <c r="URP28" i="7" s="1"/>
  <c r="URR28" i="7" s="1"/>
  <c r="URT28" i="7" s="1"/>
  <c r="URV28" i="7" s="1"/>
  <c r="URX28" i="7" s="1"/>
  <c r="URZ28" i="7" s="1"/>
  <c r="USB28" i="7" s="1"/>
  <c r="USD28" i="7" s="1"/>
  <c r="USF28" i="7" s="1"/>
  <c r="USH28" i="7" s="1"/>
  <c r="USJ28" i="7" s="1"/>
  <c r="USL28" i="7" s="1"/>
  <c r="USN28" i="7" s="1"/>
  <c r="USP28" i="7" s="1"/>
  <c r="USR28" i="7" s="1"/>
  <c r="UST28" i="7" s="1"/>
  <c r="USV28" i="7" s="1"/>
  <c r="USX28" i="7" s="1"/>
  <c r="USZ28" i="7" s="1"/>
  <c r="UTB28" i="7" s="1"/>
  <c r="UTD28" i="7" s="1"/>
  <c r="UTF28" i="7" s="1"/>
  <c r="UTH28" i="7" s="1"/>
  <c r="UTJ28" i="7" s="1"/>
  <c r="UTL28" i="7" s="1"/>
  <c r="UTN28" i="7" s="1"/>
  <c r="UTP28" i="7" s="1"/>
  <c r="UTR28" i="7" s="1"/>
  <c r="UTT28" i="7" s="1"/>
  <c r="UTV28" i="7" s="1"/>
  <c r="UTX28" i="7" s="1"/>
  <c r="UTZ28" i="7" s="1"/>
  <c r="UUB28" i="7" s="1"/>
  <c r="UUD28" i="7" s="1"/>
  <c r="UUF28" i="7" s="1"/>
  <c r="UUH28" i="7" s="1"/>
  <c r="UUJ28" i="7" s="1"/>
  <c r="UUL28" i="7" s="1"/>
  <c r="UUN28" i="7" s="1"/>
  <c r="UUP28" i="7" s="1"/>
  <c r="UUR28" i="7" s="1"/>
  <c r="UUT28" i="7" s="1"/>
  <c r="UUV28" i="7" s="1"/>
  <c r="UUX28" i="7" s="1"/>
  <c r="UUZ28" i="7" s="1"/>
  <c r="UVB28" i="7" s="1"/>
  <c r="UVD28" i="7" s="1"/>
  <c r="UVF28" i="7" s="1"/>
  <c r="UVH28" i="7" s="1"/>
  <c r="UVJ28" i="7" s="1"/>
  <c r="UVL28" i="7" s="1"/>
  <c r="UVN28" i="7" s="1"/>
  <c r="UVP28" i="7" s="1"/>
  <c r="UVR28" i="7" s="1"/>
  <c r="UVT28" i="7" s="1"/>
  <c r="UVV28" i="7" s="1"/>
  <c r="UVX28" i="7" s="1"/>
  <c r="UVZ28" i="7" s="1"/>
  <c r="UWB28" i="7" s="1"/>
  <c r="UWD28" i="7" s="1"/>
  <c r="UWF28" i="7" s="1"/>
  <c r="UWH28" i="7" s="1"/>
  <c r="UWJ28" i="7" s="1"/>
  <c r="UWL28" i="7" s="1"/>
  <c r="UWN28" i="7" s="1"/>
  <c r="UWP28" i="7" s="1"/>
  <c r="UWR28" i="7" s="1"/>
  <c r="UWT28" i="7" s="1"/>
  <c r="UWV28" i="7" s="1"/>
  <c r="UWX28" i="7" s="1"/>
  <c r="UWZ28" i="7" s="1"/>
  <c r="UXB28" i="7" s="1"/>
  <c r="UXD28" i="7" s="1"/>
  <c r="UXF28" i="7" s="1"/>
  <c r="UXH28" i="7" s="1"/>
  <c r="UXJ28" i="7" s="1"/>
  <c r="UXL28" i="7" s="1"/>
  <c r="UXN28" i="7" s="1"/>
  <c r="UXP28" i="7" s="1"/>
  <c r="UXR28" i="7" s="1"/>
  <c r="UXT28" i="7" s="1"/>
  <c r="UXV28" i="7" s="1"/>
  <c r="UXX28" i="7" s="1"/>
  <c r="UXZ28" i="7" s="1"/>
  <c r="UYB28" i="7" s="1"/>
  <c r="UYD28" i="7" s="1"/>
  <c r="UYF28" i="7" s="1"/>
  <c r="UYH28" i="7" s="1"/>
  <c r="UYJ28" i="7" s="1"/>
  <c r="UYL28" i="7" s="1"/>
  <c r="UYN28" i="7" s="1"/>
  <c r="UYP28" i="7" s="1"/>
  <c r="UYR28" i="7" s="1"/>
  <c r="UYT28" i="7" s="1"/>
  <c r="UYV28" i="7" s="1"/>
  <c r="UYX28" i="7" s="1"/>
  <c r="UYZ28" i="7" s="1"/>
  <c r="UZB28" i="7" s="1"/>
  <c r="UZD28" i="7" s="1"/>
  <c r="UZF28" i="7" s="1"/>
  <c r="UZH28" i="7" s="1"/>
  <c r="UZJ28" i="7" s="1"/>
  <c r="UZL28" i="7" s="1"/>
  <c r="UZN28" i="7" s="1"/>
  <c r="UZP28" i="7" s="1"/>
  <c r="UZR28" i="7" s="1"/>
  <c r="UZT28" i="7" s="1"/>
  <c r="UZV28" i="7" s="1"/>
  <c r="UZX28" i="7" s="1"/>
  <c r="UZZ28" i="7" s="1"/>
  <c r="VAB28" i="7" s="1"/>
  <c r="VAD28" i="7" s="1"/>
  <c r="VAF28" i="7" s="1"/>
  <c r="VAH28" i="7" s="1"/>
  <c r="VAJ28" i="7" s="1"/>
  <c r="VAL28" i="7" s="1"/>
  <c r="VAN28" i="7" s="1"/>
  <c r="VAP28" i="7" s="1"/>
  <c r="VAR28" i="7" s="1"/>
  <c r="VAT28" i="7" s="1"/>
  <c r="VAV28" i="7" s="1"/>
  <c r="VAX28" i="7" s="1"/>
  <c r="VAZ28" i="7" s="1"/>
  <c r="VBB28" i="7" s="1"/>
  <c r="VBD28" i="7" s="1"/>
  <c r="VBF28" i="7" s="1"/>
  <c r="VBH28" i="7" s="1"/>
  <c r="VBJ28" i="7" s="1"/>
  <c r="VBL28" i="7" s="1"/>
  <c r="VBN28" i="7" s="1"/>
  <c r="VBP28" i="7" s="1"/>
  <c r="VBR28" i="7" s="1"/>
  <c r="VBT28" i="7" s="1"/>
  <c r="VBV28" i="7" s="1"/>
  <c r="VBX28" i="7" s="1"/>
  <c r="VBZ28" i="7" s="1"/>
  <c r="VCB28" i="7" s="1"/>
  <c r="VCD28" i="7" s="1"/>
  <c r="VCF28" i="7" s="1"/>
  <c r="VCH28" i="7" s="1"/>
  <c r="VCJ28" i="7" s="1"/>
  <c r="VCL28" i="7" s="1"/>
  <c r="VCN28" i="7" s="1"/>
  <c r="VCP28" i="7" s="1"/>
  <c r="VCR28" i="7" s="1"/>
  <c r="VCT28" i="7" s="1"/>
  <c r="VCV28" i="7" s="1"/>
  <c r="VCX28" i="7" s="1"/>
  <c r="VCZ28" i="7" s="1"/>
  <c r="VDB28" i="7" s="1"/>
  <c r="VDD28" i="7" s="1"/>
  <c r="VDF28" i="7" s="1"/>
  <c r="VDH28" i="7" s="1"/>
  <c r="VDJ28" i="7" s="1"/>
  <c r="VDL28" i="7" s="1"/>
  <c r="VDN28" i="7" s="1"/>
  <c r="VDP28" i="7" s="1"/>
  <c r="VDR28" i="7" s="1"/>
  <c r="VDT28" i="7" s="1"/>
  <c r="VDV28" i="7" s="1"/>
  <c r="VDX28" i="7" s="1"/>
  <c r="VDZ28" i="7" s="1"/>
  <c r="VEB28" i="7" s="1"/>
  <c r="VED28" i="7" s="1"/>
  <c r="VEF28" i="7" s="1"/>
  <c r="VEH28" i="7" s="1"/>
  <c r="VEJ28" i="7" s="1"/>
  <c r="VEL28" i="7" s="1"/>
  <c r="VEN28" i="7" s="1"/>
  <c r="VEP28" i="7" s="1"/>
  <c r="VER28" i="7" s="1"/>
  <c r="VET28" i="7" s="1"/>
  <c r="VEV28" i="7" s="1"/>
  <c r="VEX28" i="7" s="1"/>
  <c r="VEZ28" i="7" s="1"/>
  <c r="VFB28" i="7" s="1"/>
  <c r="VFD28" i="7" s="1"/>
  <c r="VFF28" i="7" s="1"/>
  <c r="VFH28" i="7" s="1"/>
  <c r="VFJ28" i="7" s="1"/>
  <c r="VFL28" i="7" s="1"/>
  <c r="VFN28" i="7" s="1"/>
  <c r="VFP28" i="7" s="1"/>
  <c r="VFR28" i="7" s="1"/>
  <c r="VFT28" i="7" s="1"/>
  <c r="VFV28" i="7" s="1"/>
  <c r="VFX28" i="7" s="1"/>
  <c r="VFZ28" i="7" s="1"/>
  <c r="VGB28" i="7" s="1"/>
  <c r="VGD28" i="7" s="1"/>
  <c r="VGF28" i="7" s="1"/>
  <c r="VGH28" i="7" s="1"/>
  <c r="VGJ28" i="7" s="1"/>
  <c r="VGL28" i="7" s="1"/>
  <c r="VGN28" i="7" s="1"/>
  <c r="VGP28" i="7" s="1"/>
  <c r="VGR28" i="7" s="1"/>
  <c r="VGT28" i="7" s="1"/>
  <c r="VGV28" i="7" s="1"/>
  <c r="VGX28" i="7" s="1"/>
  <c r="VGZ28" i="7" s="1"/>
  <c r="VHB28" i="7" s="1"/>
  <c r="VHD28" i="7" s="1"/>
  <c r="VHF28" i="7" s="1"/>
  <c r="VHH28" i="7" s="1"/>
  <c r="VHJ28" i="7" s="1"/>
  <c r="VHL28" i="7" s="1"/>
  <c r="VHN28" i="7" s="1"/>
  <c r="VHP28" i="7" s="1"/>
  <c r="VHR28" i="7" s="1"/>
  <c r="VHT28" i="7" s="1"/>
  <c r="VHV28" i="7" s="1"/>
  <c r="VHX28" i="7" s="1"/>
  <c r="VHZ28" i="7" s="1"/>
  <c r="VIB28" i="7" s="1"/>
  <c r="VID28" i="7" s="1"/>
  <c r="VIF28" i="7" s="1"/>
  <c r="VIH28" i="7" s="1"/>
  <c r="VIJ28" i="7" s="1"/>
  <c r="VIL28" i="7" s="1"/>
  <c r="VIN28" i="7" s="1"/>
  <c r="VIP28" i="7" s="1"/>
  <c r="VIR28" i="7" s="1"/>
  <c r="VIT28" i="7" s="1"/>
  <c r="VIV28" i="7" s="1"/>
  <c r="VIX28" i="7" s="1"/>
  <c r="VIZ28" i="7" s="1"/>
  <c r="VJB28" i="7" s="1"/>
  <c r="VJD28" i="7" s="1"/>
  <c r="VJF28" i="7" s="1"/>
  <c r="VJH28" i="7" s="1"/>
  <c r="VJJ28" i="7" s="1"/>
  <c r="VJL28" i="7" s="1"/>
  <c r="VJN28" i="7" s="1"/>
  <c r="VJP28" i="7" s="1"/>
  <c r="VJR28" i="7" s="1"/>
  <c r="VJT28" i="7" s="1"/>
  <c r="VJV28" i="7" s="1"/>
  <c r="VJX28" i="7" s="1"/>
  <c r="VJZ28" i="7" s="1"/>
  <c r="VKB28" i="7" s="1"/>
  <c r="VKD28" i="7" s="1"/>
  <c r="VKF28" i="7" s="1"/>
  <c r="VKH28" i="7" s="1"/>
  <c r="VKJ28" i="7" s="1"/>
  <c r="VKL28" i="7" s="1"/>
  <c r="VKN28" i="7" s="1"/>
  <c r="VKP28" i="7" s="1"/>
  <c r="VKR28" i="7" s="1"/>
  <c r="VKT28" i="7" s="1"/>
  <c r="VKV28" i="7" s="1"/>
  <c r="VKX28" i="7" s="1"/>
  <c r="VKZ28" i="7" s="1"/>
  <c r="VLB28" i="7" s="1"/>
  <c r="VLD28" i="7" s="1"/>
  <c r="VLF28" i="7" s="1"/>
  <c r="VLH28" i="7" s="1"/>
  <c r="VLJ28" i="7" s="1"/>
  <c r="VLL28" i="7" s="1"/>
  <c r="VLN28" i="7" s="1"/>
  <c r="VLP28" i="7" s="1"/>
  <c r="VLR28" i="7" s="1"/>
  <c r="VLT28" i="7" s="1"/>
  <c r="VLV28" i="7" s="1"/>
  <c r="VLX28" i="7" s="1"/>
  <c r="VLZ28" i="7" s="1"/>
  <c r="VMB28" i="7" s="1"/>
  <c r="VMD28" i="7" s="1"/>
  <c r="VMF28" i="7" s="1"/>
  <c r="VMH28" i="7" s="1"/>
  <c r="VMJ28" i="7" s="1"/>
  <c r="VML28" i="7" s="1"/>
  <c r="VMN28" i="7" s="1"/>
  <c r="VMP28" i="7" s="1"/>
  <c r="VMR28" i="7" s="1"/>
  <c r="VMT28" i="7" s="1"/>
  <c r="VMV28" i="7" s="1"/>
  <c r="VMX28" i="7" s="1"/>
  <c r="VMZ28" i="7" s="1"/>
  <c r="VNB28" i="7" s="1"/>
  <c r="VND28" i="7" s="1"/>
  <c r="VNF28" i="7" s="1"/>
  <c r="VNH28" i="7" s="1"/>
  <c r="VNJ28" i="7" s="1"/>
  <c r="VNL28" i="7" s="1"/>
  <c r="VNN28" i="7" s="1"/>
  <c r="VNP28" i="7" s="1"/>
  <c r="VNR28" i="7" s="1"/>
  <c r="VNT28" i="7" s="1"/>
  <c r="VNV28" i="7" s="1"/>
  <c r="VNX28" i="7" s="1"/>
  <c r="VNZ28" i="7" s="1"/>
  <c r="VOB28" i="7" s="1"/>
  <c r="VOD28" i="7" s="1"/>
  <c r="VOF28" i="7" s="1"/>
  <c r="VOH28" i="7" s="1"/>
  <c r="VOJ28" i="7" s="1"/>
  <c r="VOL28" i="7" s="1"/>
  <c r="VON28" i="7" s="1"/>
  <c r="VOP28" i="7" s="1"/>
  <c r="VOR28" i="7" s="1"/>
  <c r="VOT28" i="7" s="1"/>
  <c r="VOV28" i="7" s="1"/>
  <c r="VOX28" i="7" s="1"/>
  <c r="VOZ28" i="7" s="1"/>
  <c r="VPB28" i="7" s="1"/>
  <c r="VPD28" i="7" s="1"/>
  <c r="VPF28" i="7" s="1"/>
  <c r="VPH28" i="7" s="1"/>
  <c r="VPJ28" i="7" s="1"/>
  <c r="VPL28" i="7" s="1"/>
  <c r="VPN28" i="7" s="1"/>
  <c r="VPP28" i="7" s="1"/>
  <c r="VPR28" i="7" s="1"/>
  <c r="VPT28" i="7" s="1"/>
  <c r="VPV28" i="7" s="1"/>
  <c r="VPX28" i="7" s="1"/>
  <c r="VPZ28" i="7" s="1"/>
  <c r="VQB28" i="7" s="1"/>
  <c r="VQD28" i="7" s="1"/>
  <c r="VQF28" i="7" s="1"/>
  <c r="VQH28" i="7" s="1"/>
  <c r="VQJ28" i="7" s="1"/>
  <c r="VQL28" i="7" s="1"/>
  <c r="VQN28" i="7" s="1"/>
  <c r="VQP28" i="7" s="1"/>
  <c r="VQR28" i="7" s="1"/>
  <c r="VQT28" i="7" s="1"/>
  <c r="VQV28" i="7" s="1"/>
  <c r="VQX28" i="7" s="1"/>
  <c r="VQZ28" i="7" s="1"/>
  <c r="VRB28" i="7" s="1"/>
  <c r="VRD28" i="7" s="1"/>
  <c r="VRF28" i="7" s="1"/>
  <c r="VRH28" i="7" s="1"/>
  <c r="VRJ28" i="7" s="1"/>
  <c r="VRL28" i="7" s="1"/>
  <c r="VRN28" i="7" s="1"/>
  <c r="VRP28" i="7" s="1"/>
  <c r="VRR28" i="7" s="1"/>
  <c r="VRT28" i="7" s="1"/>
  <c r="VRV28" i="7" s="1"/>
  <c r="VRX28" i="7" s="1"/>
  <c r="VRZ28" i="7" s="1"/>
  <c r="VSB28" i="7" s="1"/>
  <c r="VSD28" i="7" s="1"/>
  <c r="VSF28" i="7" s="1"/>
  <c r="VSH28" i="7" s="1"/>
  <c r="VSJ28" i="7" s="1"/>
  <c r="VSL28" i="7" s="1"/>
  <c r="VSN28" i="7" s="1"/>
  <c r="VSP28" i="7" s="1"/>
  <c r="VSR28" i="7" s="1"/>
  <c r="VST28" i="7" s="1"/>
  <c r="VSV28" i="7" s="1"/>
  <c r="VSX28" i="7" s="1"/>
  <c r="VSZ28" i="7" s="1"/>
  <c r="VTB28" i="7" s="1"/>
  <c r="VTD28" i="7" s="1"/>
  <c r="VTF28" i="7" s="1"/>
  <c r="VTH28" i="7" s="1"/>
  <c r="VTJ28" i="7" s="1"/>
  <c r="VTL28" i="7" s="1"/>
  <c r="VTN28" i="7" s="1"/>
  <c r="VTP28" i="7" s="1"/>
  <c r="VTR28" i="7" s="1"/>
  <c r="VTT28" i="7" s="1"/>
  <c r="VTV28" i="7" s="1"/>
  <c r="VTX28" i="7" s="1"/>
  <c r="VTZ28" i="7" s="1"/>
  <c r="VUB28" i="7" s="1"/>
  <c r="VUD28" i="7" s="1"/>
  <c r="VUF28" i="7" s="1"/>
  <c r="VUH28" i="7" s="1"/>
  <c r="VUJ28" i="7" s="1"/>
  <c r="VUL28" i="7" s="1"/>
  <c r="VUN28" i="7" s="1"/>
  <c r="VUP28" i="7" s="1"/>
  <c r="VUR28" i="7" s="1"/>
  <c r="VUT28" i="7" s="1"/>
  <c r="VUV28" i="7" s="1"/>
  <c r="VUX28" i="7" s="1"/>
  <c r="VUZ28" i="7" s="1"/>
  <c r="VVB28" i="7" s="1"/>
  <c r="VVD28" i="7" s="1"/>
  <c r="VVF28" i="7" s="1"/>
  <c r="VVH28" i="7" s="1"/>
  <c r="VVJ28" i="7" s="1"/>
  <c r="VVL28" i="7" s="1"/>
  <c r="VVN28" i="7" s="1"/>
  <c r="VVP28" i="7" s="1"/>
  <c r="VVR28" i="7" s="1"/>
  <c r="VVT28" i="7" s="1"/>
  <c r="VVV28" i="7" s="1"/>
  <c r="VVX28" i="7" s="1"/>
  <c r="VVZ28" i="7" s="1"/>
  <c r="VWB28" i="7" s="1"/>
  <c r="VWD28" i="7" s="1"/>
  <c r="VWF28" i="7" s="1"/>
  <c r="VWH28" i="7" s="1"/>
  <c r="VWJ28" i="7" s="1"/>
  <c r="VWL28" i="7" s="1"/>
  <c r="VWN28" i="7" s="1"/>
  <c r="VWP28" i="7" s="1"/>
  <c r="VWR28" i="7" s="1"/>
  <c r="VWT28" i="7" s="1"/>
  <c r="VWV28" i="7" s="1"/>
  <c r="VWX28" i="7" s="1"/>
  <c r="VWZ28" i="7" s="1"/>
  <c r="VXB28" i="7" s="1"/>
  <c r="VXD28" i="7" s="1"/>
  <c r="VXF28" i="7" s="1"/>
  <c r="VXH28" i="7" s="1"/>
  <c r="VXJ28" i="7" s="1"/>
  <c r="VXL28" i="7" s="1"/>
  <c r="VXN28" i="7" s="1"/>
  <c r="VXP28" i="7" s="1"/>
  <c r="VXR28" i="7" s="1"/>
  <c r="VXT28" i="7" s="1"/>
  <c r="VXV28" i="7" s="1"/>
  <c r="VXX28" i="7" s="1"/>
  <c r="VXZ28" i="7" s="1"/>
  <c r="VYB28" i="7" s="1"/>
  <c r="VYD28" i="7" s="1"/>
  <c r="VYF28" i="7" s="1"/>
  <c r="VYH28" i="7" s="1"/>
  <c r="VYJ28" i="7" s="1"/>
  <c r="VYL28" i="7" s="1"/>
  <c r="VYN28" i="7" s="1"/>
  <c r="VYP28" i="7" s="1"/>
  <c r="VYR28" i="7" s="1"/>
  <c r="VYT28" i="7" s="1"/>
  <c r="VYV28" i="7" s="1"/>
  <c r="VYX28" i="7" s="1"/>
  <c r="VYZ28" i="7" s="1"/>
  <c r="VZB28" i="7" s="1"/>
  <c r="VZD28" i="7" s="1"/>
  <c r="VZF28" i="7" s="1"/>
  <c r="VZH28" i="7" s="1"/>
  <c r="VZJ28" i="7" s="1"/>
  <c r="VZL28" i="7" s="1"/>
  <c r="VZN28" i="7" s="1"/>
  <c r="VZP28" i="7" s="1"/>
  <c r="VZR28" i="7" s="1"/>
  <c r="VZT28" i="7" s="1"/>
  <c r="VZV28" i="7" s="1"/>
  <c r="VZX28" i="7" s="1"/>
  <c r="VZZ28" i="7" s="1"/>
  <c r="WAB28" i="7" s="1"/>
  <c r="WAD28" i="7" s="1"/>
  <c r="WAF28" i="7" s="1"/>
  <c r="WAH28" i="7" s="1"/>
  <c r="WAJ28" i="7" s="1"/>
  <c r="WAL28" i="7" s="1"/>
  <c r="WAN28" i="7" s="1"/>
  <c r="WAP28" i="7" s="1"/>
  <c r="WAR28" i="7" s="1"/>
  <c r="WAT28" i="7" s="1"/>
  <c r="WAV28" i="7" s="1"/>
  <c r="WAX28" i="7" s="1"/>
  <c r="WAZ28" i="7" s="1"/>
  <c r="WBB28" i="7" s="1"/>
  <c r="WBD28" i="7" s="1"/>
  <c r="WBF28" i="7" s="1"/>
  <c r="WBH28" i="7" s="1"/>
  <c r="WBJ28" i="7" s="1"/>
  <c r="WBL28" i="7" s="1"/>
  <c r="WBN28" i="7" s="1"/>
  <c r="WBP28" i="7" s="1"/>
  <c r="WBR28" i="7" s="1"/>
  <c r="WBT28" i="7" s="1"/>
  <c r="WBV28" i="7" s="1"/>
  <c r="WBX28" i="7" s="1"/>
  <c r="WBZ28" i="7" s="1"/>
  <c r="WCB28" i="7" s="1"/>
  <c r="WCD28" i="7" s="1"/>
  <c r="WCF28" i="7" s="1"/>
  <c r="WCH28" i="7" s="1"/>
  <c r="WCJ28" i="7" s="1"/>
  <c r="WCL28" i="7" s="1"/>
  <c r="WCN28" i="7" s="1"/>
  <c r="WCP28" i="7" s="1"/>
  <c r="WCR28" i="7" s="1"/>
  <c r="WCT28" i="7" s="1"/>
  <c r="WCV28" i="7" s="1"/>
  <c r="WCX28" i="7" s="1"/>
  <c r="WCZ28" i="7" s="1"/>
  <c r="WDB28" i="7" s="1"/>
  <c r="WDD28" i="7" s="1"/>
  <c r="WDF28" i="7" s="1"/>
  <c r="WDH28" i="7" s="1"/>
  <c r="WDJ28" i="7" s="1"/>
  <c r="WDL28" i="7" s="1"/>
  <c r="WDN28" i="7" s="1"/>
  <c r="WDP28" i="7" s="1"/>
  <c r="WDR28" i="7" s="1"/>
  <c r="WDT28" i="7" s="1"/>
  <c r="WDV28" i="7" s="1"/>
  <c r="WDX28" i="7" s="1"/>
  <c r="WDZ28" i="7" s="1"/>
  <c r="WEB28" i="7" s="1"/>
  <c r="WED28" i="7" s="1"/>
  <c r="WEF28" i="7" s="1"/>
  <c r="WEH28" i="7" s="1"/>
  <c r="WEJ28" i="7" s="1"/>
  <c r="WEL28" i="7" s="1"/>
  <c r="WEN28" i="7" s="1"/>
  <c r="WEP28" i="7" s="1"/>
  <c r="WER28" i="7" s="1"/>
  <c r="WET28" i="7" s="1"/>
  <c r="WEV28" i="7" s="1"/>
  <c r="WEX28" i="7" s="1"/>
  <c r="WEZ28" i="7" s="1"/>
  <c r="WFB28" i="7" s="1"/>
  <c r="WFD28" i="7" s="1"/>
  <c r="WFF28" i="7" s="1"/>
  <c r="WFH28" i="7" s="1"/>
  <c r="WFJ28" i="7" s="1"/>
  <c r="WFL28" i="7" s="1"/>
  <c r="WFN28" i="7" s="1"/>
  <c r="WFP28" i="7" s="1"/>
  <c r="WFR28" i="7" s="1"/>
  <c r="WFT28" i="7" s="1"/>
  <c r="WFV28" i="7" s="1"/>
  <c r="WFX28" i="7" s="1"/>
  <c r="WFZ28" i="7" s="1"/>
  <c r="WGB28" i="7" s="1"/>
  <c r="WGD28" i="7" s="1"/>
  <c r="WGF28" i="7" s="1"/>
  <c r="WGH28" i="7" s="1"/>
  <c r="WGJ28" i="7" s="1"/>
  <c r="WGL28" i="7" s="1"/>
  <c r="WGN28" i="7" s="1"/>
  <c r="WGP28" i="7" s="1"/>
  <c r="WGR28" i="7" s="1"/>
  <c r="WGT28" i="7" s="1"/>
  <c r="WGV28" i="7" s="1"/>
  <c r="WGX28" i="7" s="1"/>
  <c r="WGZ28" i="7" s="1"/>
  <c r="WHB28" i="7" s="1"/>
  <c r="WHD28" i="7" s="1"/>
  <c r="WHF28" i="7" s="1"/>
  <c r="WHH28" i="7" s="1"/>
  <c r="WHJ28" i="7" s="1"/>
  <c r="WHL28" i="7" s="1"/>
  <c r="WHN28" i="7" s="1"/>
  <c r="WHP28" i="7" s="1"/>
  <c r="WHR28" i="7" s="1"/>
  <c r="WHT28" i="7" s="1"/>
  <c r="WHV28" i="7" s="1"/>
  <c r="WHX28" i="7" s="1"/>
  <c r="WHZ28" i="7" s="1"/>
  <c r="WIB28" i="7" s="1"/>
  <c r="WID28" i="7" s="1"/>
  <c r="WIF28" i="7" s="1"/>
  <c r="WIH28" i="7" s="1"/>
  <c r="WIJ28" i="7" s="1"/>
  <c r="WIL28" i="7" s="1"/>
  <c r="WIN28" i="7" s="1"/>
  <c r="WIP28" i="7" s="1"/>
  <c r="WIR28" i="7" s="1"/>
  <c r="WIT28" i="7" s="1"/>
  <c r="WIV28" i="7" s="1"/>
  <c r="WIX28" i="7" s="1"/>
  <c r="WIZ28" i="7" s="1"/>
  <c r="WJB28" i="7" s="1"/>
  <c r="WJD28" i="7" s="1"/>
  <c r="WJF28" i="7" s="1"/>
  <c r="WJH28" i="7" s="1"/>
  <c r="WJJ28" i="7" s="1"/>
  <c r="WJL28" i="7" s="1"/>
  <c r="WJN28" i="7" s="1"/>
  <c r="WJP28" i="7" s="1"/>
  <c r="WJR28" i="7" s="1"/>
  <c r="WJT28" i="7" s="1"/>
  <c r="WJV28" i="7" s="1"/>
  <c r="WJX28" i="7" s="1"/>
  <c r="WJZ28" i="7" s="1"/>
  <c r="WKB28" i="7" s="1"/>
  <c r="WKD28" i="7" s="1"/>
  <c r="WKF28" i="7" s="1"/>
  <c r="WKH28" i="7" s="1"/>
  <c r="WKJ28" i="7" s="1"/>
  <c r="WKL28" i="7" s="1"/>
  <c r="WKN28" i="7" s="1"/>
  <c r="WKP28" i="7" s="1"/>
  <c r="WKR28" i="7" s="1"/>
  <c r="WKT28" i="7" s="1"/>
  <c r="WKV28" i="7" s="1"/>
  <c r="WKX28" i="7" s="1"/>
  <c r="WKZ28" i="7" s="1"/>
  <c r="WLB28" i="7" s="1"/>
  <c r="WLD28" i="7" s="1"/>
  <c r="WLF28" i="7" s="1"/>
  <c r="WLH28" i="7" s="1"/>
  <c r="WLJ28" i="7" s="1"/>
  <c r="WLL28" i="7" s="1"/>
  <c r="WLN28" i="7" s="1"/>
  <c r="WLP28" i="7" s="1"/>
  <c r="WLR28" i="7" s="1"/>
  <c r="WLT28" i="7" s="1"/>
  <c r="WLV28" i="7" s="1"/>
  <c r="WLX28" i="7" s="1"/>
  <c r="WLZ28" i="7" s="1"/>
  <c r="WMB28" i="7" s="1"/>
  <c r="WMD28" i="7" s="1"/>
  <c r="WMF28" i="7" s="1"/>
  <c r="WMH28" i="7" s="1"/>
  <c r="WMJ28" i="7" s="1"/>
  <c r="WML28" i="7" s="1"/>
  <c r="WMN28" i="7" s="1"/>
  <c r="WMP28" i="7" s="1"/>
  <c r="WMR28" i="7" s="1"/>
  <c r="WMT28" i="7" s="1"/>
  <c r="WMV28" i="7" s="1"/>
  <c r="WMX28" i="7" s="1"/>
  <c r="WMZ28" i="7" s="1"/>
  <c r="WNB28" i="7" s="1"/>
  <c r="WND28" i="7" s="1"/>
  <c r="WNF28" i="7" s="1"/>
  <c r="WNH28" i="7" s="1"/>
  <c r="WNJ28" i="7" s="1"/>
  <c r="WNL28" i="7" s="1"/>
  <c r="WNN28" i="7" s="1"/>
  <c r="WNP28" i="7" s="1"/>
  <c r="WNR28" i="7" s="1"/>
  <c r="WNT28" i="7" s="1"/>
  <c r="WNV28" i="7" s="1"/>
  <c r="WNX28" i="7" s="1"/>
  <c r="WNZ28" i="7" s="1"/>
  <c r="WOB28" i="7" s="1"/>
  <c r="WOD28" i="7" s="1"/>
  <c r="WOF28" i="7" s="1"/>
  <c r="WOH28" i="7" s="1"/>
  <c r="WOJ28" i="7" s="1"/>
  <c r="WOL28" i="7" s="1"/>
  <c r="WON28" i="7" s="1"/>
  <c r="WOP28" i="7" s="1"/>
  <c r="WOR28" i="7" s="1"/>
  <c r="WOT28" i="7" s="1"/>
  <c r="WOV28" i="7" s="1"/>
  <c r="WOX28" i="7" s="1"/>
  <c r="WOZ28" i="7" s="1"/>
  <c r="WPB28" i="7" s="1"/>
  <c r="WPD28" i="7" s="1"/>
  <c r="WPF28" i="7" s="1"/>
  <c r="WPH28" i="7" s="1"/>
  <c r="WPJ28" i="7" s="1"/>
  <c r="WPL28" i="7" s="1"/>
  <c r="WPN28" i="7" s="1"/>
  <c r="WPP28" i="7" s="1"/>
  <c r="WPR28" i="7" s="1"/>
  <c r="WPT28" i="7" s="1"/>
  <c r="WPV28" i="7" s="1"/>
  <c r="WPX28" i="7" s="1"/>
  <c r="WPZ28" i="7" s="1"/>
  <c r="WQB28" i="7" s="1"/>
  <c r="WQD28" i="7" s="1"/>
  <c r="WQF28" i="7" s="1"/>
  <c r="WQH28" i="7" s="1"/>
  <c r="WQJ28" i="7" s="1"/>
  <c r="WQL28" i="7" s="1"/>
  <c r="WQN28" i="7" s="1"/>
  <c r="WQP28" i="7" s="1"/>
  <c r="WQR28" i="7" s="1"/>
  <c r="WQT28" i="7" s="1"/>
  <c r="WQV28" i="7" s="1"/>
  <c r="WQX28" i="7" s="1"/>
  <c r="WQZ28" i="7" s="1"/>
  <c r="WRB28" i="7" s="1"/>
  <c r="WRD28" i="7" s="1"/>
  <c r="WRF28" i="7" s="1"/>
  <c r="WRH28" i="7" s="1"/>
  <c r="WRJ28" i="7" s="1"/>
  <c r="WRL28" i="7" s="1"/>
  <c r="WRN28" i="7" s="1"/>
  <c r="WRP28" i="7" s="1"/>
  <c r="WRR28" i="7" s="1"/>
  <c r="WRT28" i="7" s="1"/>
  <c r="WRV28" i="7" s="1"/>
  <c r="WRX28" i="7" s="1"/>
  <c r="WRZ28" i="7" s="1"/>
  <c r="WSB28" i="7" s="1"/>
  <c r="WSD28" i="7" s="1"/>
  <c r="WSF28" i="7" s="1"/>
  <c r="WSH28" i="7" s="1"/>
  <c r="WSJ28" i="7" s="1"/>
  <c r="WSL28" i="7" s="1"/>
  <c r="WSN28" i="7" s="1"/>
  <c r="WSP28" i="7" s="1"/>
  <c r="WSR28" i="7" s="1"/>
  <c r="WST28" i="7" s="1"/>
  <c r="WSV28" i="7" s="1"/>
  <c r="WSX28" i="7" s="1"/>
  <c r="WSZ28" i="7" s="1"/>
  <c r="WTB28" i="7" s="1"/>
  <c r="WTD28" i="7" s="1"/>
  <c r="WTF28" i="7" s="1"/>
  <c r="WTH28" i="7" s="1"/>
  <c r="WTJ28" i="7" s="1"/>
  <c r="WTL28" i="7" s="1"/>
  <c r="WTN28" i="7" s="1"/>
  <c r="WTP28" i="7" s="1"/>
  <c r="WTR28" i="7" s="1"/>
  <c r="WTT28" i="7" s="1"/>
  <c r="WTV28" i="7" s="1"/>
  <c r="WTX28" i="7" s="1"/>
  <c r="WTZ28" i="7" s="1"/>
  <c r="WUB28" i="7" s="1"/>
  <c r="WUD28" i="7" s="1"/>
  <c r="WUF28" i="7" s="1"/>
  <c r="WUH28" i="7" s="1"/>
  <c r="WUJ28" i="7" s="1"/>
  <c r="WUL28" i="7" s="1"/>
  <c r="WUN28" i="7" s="1"/>
  <c r="WUP28" i="7" s="1"/>
  <c r="WUR28" i="7" s="1"/>
  <c r="WUT28" i="7" s="1"/>
  <c r="WUV28" i="7" s="1"/>
  <c r="WUX28" i="7" s="1"/>
  <c r="WUZ28" i="7" s="1"/>
  <c r="WVB28" i="7" s="1"/>
  <c r="WVD28" i="7" s="1"/>
  <c r="WVF28" i="7" s="1"/>
  <c r="WVH28" i="7" s="1"/>
  <c r="WVJ28" i="7" s="1"/>
  <c r="WVL28" i="7" s="1"/>
  <c r="WVN28" i="7" s="1"/>
  <c r="WVP28" i="7" s="1"/>
  <c r="WVR28" i="7" s="1"/>
  <c r="WVT28" i="7" s="1"/>
  <c r="WVV28" i="7" s="1"/>
  <c r="WVX28" i="7" s="1"/>
  <c r="WVZ28" i="7" s="1"/>
  <c r="WWB28" i="7" s="1"/>
  <c r="WWD28" i="7" s="1"/>
  <c r="WWF28" i="7" s="1"/>
  <c r="WWH28" i="7" s="1"/>
  <c r="WWJ28" i="7" s="1"/>
  <c r="WWL28" i="7" s="1"/>
  <c r="WWN28" i="7" s="1"/>
  <c r="WWP28" i="7" s="1"/>
  <c r="WWR28" i="7" s="1"/>
  <c r="WWT28" i="7" s="1"/>
  <c r="WWV28" i="7" s="1"/>
  <c r="WWX28" i="7" s="1"/>
  <c r="WWZ28" i="7" s="1"/>
  <c r="WXB28" i="7" s="1"/>
  <c r="WXD28" i="7" s="1"/>
  <c r="WXF28" i="7" s="1"/>
  <c r="WXH28" i="7" s="1"/>
  <c r="WXJ28" i="7" s="1"/>
  <c r="WXL28" i="7" s="1"/>
  <c r="WXN28" i="7" s="1"/>
  <c r="WXP28" i="7" s="1"/>
  <c r="WXR28" i="7" s="1"/>
  <c r="WXT28" i="7" s="1"/>
  <c r="WXV28" i="7" s="1"/>
  <c r="WXX28" i="7" s="1"/>
  <c r="WXZ28" i="7" s="1"/>
  <c r="WYB28" i="7" s="1"/>
  <c r="WYD28" i="7" s="1"/>
  <c r="WYF28" i="7" s="1"/>
  <c r="WYH28" i="7" s="1"/>
  <c r="WYJ28" i="7" s="1"/>
  <c r="WYL28" i="7" s="1"/>
  <c r="WYN28" i="7" s="1"/>
  <c r="WYP28" i="7" s="1"/>
  <c r="WYR28" i="7" s="1"/>
  <c r="WYT28" i="7" s="1"/>
  <c r="WYV28" i="7" s="1"/>
  <c r="WYX28" i="7" s="1"/>
  <c r="WYZ28" i="7" s="1"/>
  <c r="WZB28" i="7" s="1"/>
  <c r="WZD28" i="7" s="1"/>
  <c r="WZF28" i="7" s="1"/>
  <c r="WZH28" i="7" s="1"/>
  <c r="WZJ28" i="7" s="1"/>
  <c r="WZL28" i="7" s="1"/>
  <c r="WZN28" i="7" s="1"/>
  <c r="WZP28" i="7" s="1"/>
  <c r="WZR28" i="7" s="1"/>
  <c r="WZT28" i="7" s="1"/>
  <c r="WZV28" i="7" s="1"/>
  <c r="WZX28" i="7" s="1"/>
  <c r="WZZ28" i="7" s="1"/>
  <c r="XAB28" i="7" s="1"/>
  <c r="XAD28" i="7" s="1"/>
  <c r="XAF28" i="7" s="1"/>
  <c r="XAH28" i="7" s="1"/>
  <c r="XAJ28" i="7" s="1"/>
  <c r="XAL28" i="7" s="1"/>
  <c r="XAN28" i="7" s="1"/>
  <c r="XAP28" i="7" s="1"/>
  <c r="XAR28" i="7" s="1"/>
  <c r="XAT28" i="7" s="1"/>
  <c r="XAV28" i="7" s="1"/>
  <c r="XAX28" i="7" s="1"/>
  <c r="XAZ28" i="7" s="1"/>
  <c r="XBB28" i="7" s="1"/>
  <c r="XBD28" i="7" s="1"/>
  <c r="XBF28" i="7" s="1"/>
  <c r="XBH28" i="7" s="1"/>
  <c r="XBJ28" i="7" s="1"/>
  <c r="XBL28" i="7" s="1"/>
  <c r="XBN28" i="7" s="1"/>
  <c r="XBP28" i="7" s="1"/>
  <c r="XBR28" i="7" s="1"/>
  <c r="XBT28" i="7" s="1"/>
  <c r="XBV28" i="7" s="1"/>
  <c r="XBX28" i="7" s="1"/>
  <c r="XBZ28" i="7" s="1"/>
  <c r="XCB28" i="7" s="1"/>
  <c r="XCD28" i="7" s="1"/>
  <c r="XCF28" i="7" s="1"/>
  <c r="XCH28" i="7" s="1"/>
  <c r="XCJ28" i="7" s="1"/>
  <c r="XCL28" i="7" s="1"/>
  <c r="XCN28" i="7" s="1"/>
  <c r="XCP28" i="7" s="1"/>
  <c r="XCR28" i="7" s="1"/>
  <c r="XCT28" i="7" s="1"/>
  <c r="XCV28" i="7" s="1"/>
  <c r="XCX28" i="7" s="1"/>
  <c r="XCZ28" i="7" s="1"/>
  <c r="XDB28" i="7" s="1"/>
  <c r="XDD28" i="7" s="1"/>
  <c r="XDF28" i="7" s="1"/>
  <c r="XDH28" i="7" s="1"/>
  <c r="XDJ28" i="7" s="1"/>
  <c r="XDL28" i="7" s="1"/>
  <c r="XDN28" i="7" s="1"/>
  <c r="XDP28" i="7" s="1"/>
  <c r="XDR28" i="7" s="1"/>
  <c r="XDT28" i="7" s="1"/>
  <c r="XDV28" i="7" s="1"/>
  <c r="XDX28" i="7" s="1"/>
  <c r="XDZ28" i="7" s="1"/>
  <c r="XEB28" i="7" s="1"/>
  <c r="XED28" i="7" s="1"/>
  <c r="XEF28" i="7" s="1"/>
  <c r="XEH28" i="7" s="1"/>
  <c r="XEJ28" i="7" s="1"/>
  <c r="XEL28" i="7" s="1"/>
  <c r="XEN28" i="7" s="1"/>
  <c r="XEP28" i="7" s="1"/>
  <c r="XER28" i="7" s="1"/>
  <c r="XET28" i="7" s="1"/>
  <c r="XEV28" i="7" s="1"/>
  <c r="XEX28" i="7" s="1"/>
  <c r="XEZ28" i="7" s="1"/>
  <c r="XFB28" i="7" s="1"/>
  <c r="XFD28" i="7" s="1"/>
  <c r="G99" i="4"/>
  <c r="T636" i="3"/>
  <c r="Q636" i="3"/>
  <c r="AG451" i="3" l="1"/>
  <c r="AG452" i="3" s="1"/>
  <c r="C95" i="4" l="1"/>
  <c r="C85" i="4"/>
  <c r="F85" i="4" s="1"/>
  <c r="F84" i="4"/>
  <c r="F83" i="4"/>
  <c r="F80" i="4"/>
  <c r="F79" i="4"/>
  <c r="C69" i="4"/>
  <c r="F69" i="4" s="1"/>
  <c r="F65" i="4"/>
  <c r="F61" i="4"/>
  <c r="F58" i="4"/>
  <c r="F53" i="4"/>
  <c r="F52" i="4"/>
  <c r="F51" i="4"/>
  <c r="F50" i="4"/>
  <c r="F49" i="4"/>
  <c r="F46" i="4"/>
  <c r="F45" i="4"/>
  <c r="F43" i="4"/>
  <c r="F40" i="4"/>
  <c r="F37" i="4"/>
  <c r="F34" i="4"/>
  <c r="E30" i="4"/>
  <c r="E31" i="4"/>
  <c r="E32" i="4"/>
  <c r="E29" i="4"/>
  <c r="F33" i="4"/>
  <c r="E5" i="4"/>
  <c r="E4" i="4"/>
  <c r="AA928" i="3"/>
  <c r="AA927" i="3"/>
  <c r="T635" i="3"/>
  <c r="Q635"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G28" i="7" s="1"/>
  <c r="I28" i="7" s="1"/>
  <c r="K28" i="7" s="1"/>
  <c r="M28" i="7" s="1"/>
  <c r="O28" i="7" s="1"/>
  <c r="Q28" i="7" s="1"/>
  <c r="S28" i="7" s="1"/>
  <c r="U28" i="7" s="1"/>
  <c r="W28" i="7" s="1"/>
  <c r="Y28" i="7" s="1"/>
  <c r="AA28" i="7" s="1"/>
  <c r="AC28" i="7" s="1"/>
  <c r="AE28" i="7" s="1"/>
  <c r="AG28" i="7" s="1"/>
  <c r="AI28" i="7" s="1"/>
  <c r="AK28" i="7" s="1"/>
  <c r="AM28" i="7" s="1"/>
  <c r="AO28" i="7" s="1"/>
  <c r="AQ28" i="7" s="1"/>
  <c r="AS28" i="7" s="1"/>
  <c r="AU28" i="7" s="1"/>
  <c r="AW28" i="7" s="1"/>
  <c r="AY28" i="7" s="1"/>
  <c r="BA28" i="7" s="1"/>
  <c r="BC28" i="7" s="1"/>
  <c r="BE28" i="7" s="1"/>
  <c r="BG28" i="7" s="1"/>
  <c r="BI28" i="7" s="1"/>
  <c r="BK28" i="7" s="1"/>
  <c r="BM28" i="7" s="1"/>
  <c r="BO28" i="7" s="1"/>
  <c r="BQ28" i="7" s="1"/>
  <c r="BS28" i="7" s="1"/>
  <c r="BU28" i="7" s="1"/>
  <c r="BW28" i="7" s="1"/>
  <c r="BY28" i="7" s="1"/>
  <c r="CA28" i="7" s="1"/>
  <c r="CC28" i="7" s="1"/>
  <c r="CE28" i="7" s="1"/>
  <c r="CG28" i="7" s="1"/>
  <c r="CI28" i="7" s="1"/>
  <c r="CK28" i="7" s="1"/>
  <c r="CM28" i="7" s="1"/>
  <c r="CO28" i="7" s="1"/>
  <c r="CQ28" i="7" s="1"/>
  <c r="CS28" i="7" s="1"/>
  <c r="CU28" i="7" s="1"/>
  <c r="CW28" i="7" s="1"/>
  <c r="CY28" i="7" s="1"/>
  <c r="DA28" i="7" s="1"/>
  <c r="DC28" i="7" s="1"/>
  <c r="DE28" i="7" s="1"/>
  <c r="DG28" i="7" s="1"/>
  <c r="DI28" i="7" s="1"/>
  <c r="DK28" i="7" s="1"/>
  <c r="DM28" i="7" s="1"/>
  <c r="DO28" i="7" s="1"/>
  <c r="DQ28" i="7" s="1"/>
  <c r="DS28" i="7" s="1"/>
  <c r="DU28" i="7" s="1"/>
  <c r="DW28" i="7" s="1"/>
  <c r="DY28" i="7" s="1"/>
  <c r="EA28" i="7" s="1"/>
  <c r="EC28" i="7" s="1"/>
  <c r="EE28" i="7" s="1"/>
  <c r="EG28" i="7" s="1"/>
  <c r="EI28" i="7" s="1"/>
  <c r="EK28" i="7" s="1"/>
  <c r="EM28" i="7" s="1"/>
  <c r="EO28" i="7" s="1"/>
  <c r="EQ28" i="7" s="1"/>
  <c r="ES28" i="7" s="1"/>
  <c r="EU28" i="7" s="1"/>
  <c r="EW28" i="7" s="1"/>
  <c r="EY28" i="7" s="1"/>
  <c r="FA28" i="7" s="1"/>
  <c r="FC28" i="7" s="1"/>
  <c r="FE28" i="7" s="1"/>
  <c r="FG28" i="7" s="1"/>
  <c r="FI28" i="7" s="1"/>
  <c r="FK28" i="7" s="1"/>
  <c r="FM28" i="7" s="1"/>
  <c r="FO28" i="7" s="1"/>
  <c r="FQ28" i="7" s="1"/>
  <c r="FS28" i="7" s="1"/>
  <c r="FU28" i="7" s="1"/>
  <c r="FW28" i="7" s="1"/>
  <c r="FY28" i="7" s="1"/>
  <c r="GA28" i="7" s="1"/>
  <c r="GC28" i="7" s="1"/>
  <c r="GE28" i="7" s="1"/>
  <c r="GG28" i="7" s="1"/>
  <c r="GI28" i="7" s="1"/>
  <c r="GK28" i="7" s="1"/>
  <c r="GM28" i="7" s="1"/>
  <c r="GO28" i="7" s="1"/>
  <c r="GQ28" i="7" s="1"/>
  <c r="GS28" i="7" s="1"/>
  <c r="GU28" i="7" s="1"/>
  <c r="GW28" i="7" s="1"/>
  <c r="GY28" i="7" s="1"/>
  <c r="HA28" i="7" s="1"/>
  <c r="HC28" i="7" s="1"/>
  <c r="HE28" i="7" s="1"/>
  <c r="HG28" i="7" s="1"/>
  <c r="HI28" i="7" s="1"/>
  <c r="HK28" i="7" s="1"/>
  <c r="HM28" i="7" s="1"/>
  <c r="HO28" i="7" s="1"/>
  <c r="HQ28" i="7" s="1"/>
  <c r="HS28" i="7" s="1"/>
  <c r="HU28" i="7" s="1"/>
  <c r="HW28" i="7" s="1"/>
  <c r="HY28" i="7" s="1"/>
  <c r="IA28" i="7" s="1"/>
  <c r="IC28" i="7" s="1"/>
  <c r="IE28" i="7" s="1"/>
  <c r="IG28" i="7" s="1"/>
  <c r="II28" i="7" s="1"/>
  <c r="IK28" i="7" s="1"/>
  <c r="IM28" i="7" s="1"/>
  <c r="IO28" i="7" s="1"/>
  <c r="IQ28" i="7" s="1"/>
  <c r="IS28" i="7" s="1"/>
  <c r="IU28" i="7" s="1"/>
  <c r="IW28" i="7" s="1"/>
  <c r="IY28" i="7" s="1"/>
  <c r="JA28" i="7" s="1"/>
  <c r="JC28" i="7" s="1"/>
  <c r="JE28" i="7" s="1"/>
  <c r="JG28" i="7" s="1"/>
  <c r="JI28" i="7" s="1"/>
  <c r="JK28" i="7" s="1"/>
  <c r="JM28" i="7" s="1"/>
  <c r="JO28" i="7" s="1"/>
  <c r="JQ28" i="7" s="1"/>
  <c r="JS28" i="7" s="1"/>
  <c r="JU28" i="7" s="1"/>
  <c r="JW28" i="7" s="1"/>
  <c r="JY28" i="7" s="1"/>
  <c r="KA28" i="7" s="1"/>
  <c r="KC28" i="7" s="1"/>
  <c r="KE28" i="7" s="1"/>
  <c r="KG28" i="7" s="1"/>
  <c r="KI28" i="7" s="1"/>
  <c r="KK28" i="7" s="1"/>
  <c r="KM28" i="7" s="1"/>
  <c r="KO28" i="7" s="1"/>
  <c r="KQ28" i="7" s="1"/>
  <c r="KS28" i="7" s="1"/>
  <c r="KU28" i="7" s="1"/>
  <c r="KW28" i="7" s="1"/>
  <c r="KY28" i="7" s="1"/>
  <c r="LA28" i="7" s="1"/>
  <c r="LC28" i="7" s="1"/>
  <c r="LE28" i="7" s="1"/>
  <c r="LG28" i="7" s="1"/>
  <c r="LI28" i="7" s="1"/>
  <c r="LK28" i="7" s="1"/>
  <c r="LM28" i="7" s="1"/>
  <c r="LO28" i="7" s="1"/>
  <c r="LQ28" i="7" s="1"/>
  <c r="LS28" i="7" s="1"/>
  <c r="LU28" i="7" s="1"/>
  <c r="LW28" i="7" s="1"/>
  <c r="LY28" i="7" s="1"/>
  <c r="MA28" i="7" s="1"/>
  <c r="MC28" i="7" s="1"/>
  <c r="ME28" i="7" s="1"/>
  <c r="MG28" i="7" s="1"/>
  <c r="MI28" i="7" s="1"/>
  <c r="MK28" i="7" s="1"/>
  <c r="MM28" i="7" s="1"/>
  <c r="MO28" i="7" s="1"/>
  <c r="MQ28" i="7" s="1"/>
  <c r="MS28" i="7" s="1"/>
  <c r="MU28" i="7" s="1"/>
  <c r="MW28" i="7" s="1"/>
  <c r="MY28" i="7" s="1"/>
  <c r="NA28" i="7" s="1"/>
  <c r="NC28" i="7" s="1"/>
  <c r="NE28" i="7" s="1"/>
  <c r="NG28" i="7" s="1"/>
  <c r="NI28" i="7" s="1"/>
  <c r="NK28" i="7" s="1"/>
  <c r="NM28" i="7" s="1"/>
  <c r="NO28" i="7" s="1"/>
  <c r="NQ28" i="7" s="1"/>
  <c r="NS28" i="7" s="1"/>
  <c r="NU28" i="7" s="1"/>
  <c r="NW28" i="7" s="1"/>
  <c r="NY28" i="7" s="1"/>
  <c r="OA28" i="7" s="1"/>
  <c r="OC28" i="7" s="1"/>
  <c r="OE28" i="7" s="1"/>
  <c r="OG28" i="7" s="1"/>
  <c r="OI28" i="7" s="1"/>
  <c r="OK28" i="7" s="1"/>
  <c r="OM28" i="7" s="1"/>
  <c r="OO28" i="7" s="1"/>
  <c r="OQ28" i="7" s="1"/>
  <c r="OS28" i="7" s="1"/>
  <c r="OU28" i="7" s="1"/>
  <c r="OW28" i="7" s="1"/>
  <c r="OY28" i="7" s="1"/>
  <c r="PA28" i="7" s="1"/>
  <c r="PC28" i="7" s="1"/>
  <c r="PE28" i="7" s="1"/>
  <c r="PG28" i="7" s="1"/>
  <c r="PI28" i="7" s="1"/>
  <c r="PK28" i="7" s="1"/>
  <c r="PM28" i="7" s="1"/>
  <c r="PO28" i="7" s="1"/>
  <c r="PQ28" i="7" s="1"/>
  <c r="PS28" i="7" s="1"/>
  <c r="PU28" i="7" s="1"/>
  <c r="PW28" i="7" s="1"/>
  <c r="PY28" i="7" s="1"/>
  <c r="QA28" i="7" s="1"/>
  <c r="QC28" i="7" s="1"/>
  <c r="QE28" i="7" s="1"/>
  <c r="QG28" i="7" s="1"/>
  <c r="QI28" i="7" s="1"/>
  <c r="QK28" i="7" s="1"/>
  <c r="QM28" i="7" s="1"/>
  <c r="QO28" i="7" s="1"/>
  <c r="QQ28" i="7" s="1"/>
  <c r="QS28" i="7" s="1"/>
  <c r="QU28" i="7" s="1"/>
  <c r="QW28" i="7" s="1"/>
  <c r="QY28" i="7" s="1"/>
  <c r="RA28" i="7" s="1"/>
  <c r="RC28" i="7" s="1"/>
  <c r="RE28" i="7" s="1"/>
  <c r="RG28" i="7" s="1"/>
  <c r="RI28" i="7" s="1"/>
  <c r="RK28" i="7" s="1"/>
  <c r="RM28" i="7" s="1"/>
  <c r="RO28" i="7" s="1"/>
  <c r="RQ28" i="7" s="1"/>
  <c r="RS28" i="7" s="1"/>
  <c r="RU28" i="7" s="1"/>
  <c r="RW28" i="7" s="1"/>
  <c r="RY28" i="7" s="1"/>
  <c r="SA28" i="7" s="1"/>
  <c r="SC28" i="7" s="1"/>
  <c r="SE28" i="7" s="1"/>
  <c r="SG28" i="7" s="1"/>
  <c r="SI28" i="7" s="1"/>
  <c r="SK28" i="7" s="1"/>
  <c r="SM28" i="7" s="1"/>
  <c r="SO28" i="7" s="1"/>
  <c r="SQ28" i="7" s="1"/>
  <c r="SS28" i="7" s="1"/>
  <c r="SU28" i="7" s="1"/>
  <c r="SW28" i="7" s="1"/>
  <c r="SY28" i="7" s="1"/>
  <c r="TA28" i="7" s="1"/>
  <c r="TC28" i="7" s="1"/>
  <c r="TE28" i="7" s="1"/>
  <c r="TG28" i="7" s="1"/>
  <c r="TI28" i="7" s="1"/>
  <c r="TK28" i="7" s="1"/>
  <c r="TM28" i="7" s="1"/>
  <c r="TO28" i="7" s="1"/>
  <c r="TQ28" i="7" s="1"/>
  <c r="TS28" i="7" s="1"/>
  <c r="TU28" i="7" s="1"/>
  <c r="TW28" i="7" s="1"/>
  <c r="TY28" i="7" s="1"/>
  <c r="UA28" i="7" s="1"/>
  <c r="UC28" i="7" s="1"/>
  <c r="UE28" i="7" s="1"/>
  <c r="UG28" i="7" s="1"/>
  <c r="UI28" i="7" s="1"/>
  <c r="UK28" i="7" s="1"/>
  <c r="UM28" i="7" s="1"/>
  <c r="UO28" i="7" s="1"/>
  <c r="UQ28" i="7" s="1"/>
  <c r="US28" i="7" s="1"/>
  <c r="UU28" i="7" s="1"/>
  <c r="UW28" i="7" s="1"/>
  <c r="UY28" i="7" s="1"/>
  <c r="VA28" i="7" s="1"/>
  <c r="VC28" i="7" s="1"/>
  <c r="VE28" i="7" s="1"/>
  <c r="VG28" i="7" s="1"/>
  <c r="VI28" i="7" s="1"/>
  <c r="VK28" i="7" s="1"/>
  <c r="VM28" i="7" s="1"/>
  <c r="VO28" i="7" s="1"/>
  <c r="VQ28" i="7" s="1"/>
  <c r="VS28" i="7" s="1"/>
  <c r="VU28" i="7" s="1"/>
  <c r="VW28" i="7" s="1"/>
  <c r="VY28" i="7" s="1"/>
  <c r="WA28" i="7" s="1"/>
  <c r="WC28" i="7" s="1"/>
  <c r="WE28" i="7" s="1"/>
  <c r="WG28" i="7" s="1"/>
  <c r="WI28" i="7" s="1"/>
  <c r="WK28" i="7" s="1"/>
  <c r="WM28" i="7" s="1"/>
  <c r="WO28" i="7" s="1"/>
  <c r="WQ28" i="7" s="1"/>
  <c r="WS28" i="7" s="1"/>
  <c r="WU28" i="7" s="1"/>
  <c r="WW28" i="7" s="1"/>
  <c r="WY28" i="7" s="1"/>
  <c r="XA28" i="7" s="1"/>
  <c r="XC28" i="7" s="1"/>
  <c r="XE28" i="7" s="1"/>
  <c r="XG28" i="7" s="1"/>
  <c r="XI28" i="7" s="1"/>
  <c r="XK28" i="7" s="1"/>
  <c r="XM28" i="7" s="1"/>
  <c r="XO28" i="7" s="1"/>
  <c r="XQ28" i="7" s="1"/>
  <c r="XS28" i="7" s="1"/>
  <c r="XU28" i="7" s="1"/>
  <c r="XW28" i="7" s="1"/>
  <c r="XY28" i="7" s="1"/>
  <c r="YA28" i="7" s="1"/>
  <c r="YC28" i="7" s="1"/>
  <c r="YE28" i="7" s="1"/>
  <c r="YG28" i="7" s="1"/>
  <c r="YI28" i="7" s="1"/>
  <c r="YK28" i="7" s="1"/>
  <c r="YM28" i="7" s="1"/>
  <c r="YO28" i="7" s="1"/>
  <c r="YQ28" i="7" s="1"/>
  <c r="YS28" i="7" s="1"/>
  <c r="YU28" i="7" s="1"/>
  <c r="YW28" i="7" s="1"/>
  <c r="YY28" i="7" s="1"/>
  <c r="ZA28" i="7" s="1"/>
  <c r="ZC28" i="7" s="1"/>
  <c r="ZE28" i="7" s="1"/>
  <c r="ZG28" i="7" s="1"/>
  <c r="ZI28" i="7" s="1"/>
  <c r="ZK28" i="7" s="1"/>
  <c r="ZM28" i="7" s="1"/>
  <c r="ZO28" i="7" s="1"/>
  <c r="ZQ28" i="7" s="1"/>
  <c r="ZS28" i="7" s="1"/>
  <c r="ZU28" i="7" s="1"/>
  <c r="ZW28" i="7" s="1"/>
  <c r="ZY28" i="7" s="1"/>
  <c r="AAA28" i="7" s="1"/>
  <c r="AAC28" i="7" s="1"/>
  <c r="AAE28" i="7" s="1"/>
  <c r="AAG28" i="7" s="1"/>
  <c r="AAI28" i="7" s="1"/>
  <c r="AAK28" i="7" s="1"/>
  <c r="AAM28" i="7" s="1"/>
  <c r="AAO28" i="7" s="1"/>
  <c r="AAQ28" i="7" s="1"/>
  <c r="AAS28" i="7" s="1"/>
  <c r="AAU28" i="7" s="1"/>
  <c r="AAW28" i="7" s="1"/>
  <c r="AAY28" i="7" s="1"/>
  <c r="ABA28" i="7" s="1"/>
  <c r="ABC28" i="7" s="1"/>
  <c r="ABE28" i="7" s="1"/>
  <c r="ABG28" i="7" s="1"/>
  <c r="ABI28" i="7" s="1"/>
  <c r="ABK28" i="7" s="1"/>
  <c r="ABM28" i="7" s="1"/>
  <c r="ABO28" i="7" s="1"/>
  <c r="ABQ28" i="7" s="1"/>
  <c r="ABS28" i="7" s="1"/>
  <c r="ABU28" i="7" s="1"/>
  <c r="ABW28" i="7" s="1"/>
  <c r="ABY28" i="7" s="1"/>
  <c r="ACA28" i="7" s="1"/>
  <c r="ACC28" i="7" s="1"/>
  <c r="ACE28" i="7" s="1"/>
  <c r="ACG28" i="7" s="1"/>
  <c r="ACI28" i="7" s="1"/>
  <c r="ACK28" i="7" s="1"/>
  <c r="ACM28" i="7" s="1"/>
  <c r="ACO28" i="7" s="1"/>
  <c r="ACQ28" i="7" s="1"/>
  <c r="ACS28" i="7" s="1"/>
  <c r="ACU28" i="7" s="1"/>
  <c r="ACW28" i="7" s="1"/>
  <c r="ACY28" i="7" s="1"/>
  <c r="ADA28" i="7" s="1"/>
  <c r="ADC28" i="7" s="1"/>
  <c r="ADE28" i="7" s="1"/>
  <c r="ADG28" i="7" s="1"/>
  <c r="ADI28" i="7" s="1"/>
  <c r="ADK28" i="7" s="1"/>
  <c r="ADM28" i="7" s="1"/>
  <c r="ADO28" i="7" s="1"/>
  <c r="ADQ28" i="7" s="1"/>
  <c r="ADS28" i="7" s="1"/>
  <c r="ADU28" i="7" s="1"/>
  <c r="ADW28" i="7" s="1"/>
  <c r="ADY28" i="7" s="1"/>
  <c r="AEA28" i="7" s="1"/>
  <c r="AEC28" i="7" s="1"/>
  <c r="AEE28" i="7" s="1"/>
  <c r="AEG28" i="7" s="1"/>
  <c r="AEI28" i="7" s="1"/>
  <c r="AEK28" i="7" s="1"/>
  <c r="AEM28" i="7" s="1"/>
  <c r="AEO28" i="7" s="1"/>
  <c r="AEQ28" i="7" s="1"/>
  <c r="AES28" i="7" s="1"/>
  <c r="AEU28" i="7" s="1"/>
  <c r="AEW28" i="7" s="1"/>
  <c r="AEY28" i="7" s="1"/>
  <c r="AFA28" i="7" s="1"/>
  <c r="AFC28" i="7" s="1"/>
  <c r="AFE28" i="7" s="1"/>
  <c r="AFG28" i="7" s="1"/>
  <c r="AFI28" i="7" s="1"/>
  <c r="AFK28" i="7" s="1"/>
  <c r="AFM28" i="7" s="1"/>
  <c r="AFO28" i="7" s="1"/>
  <c r="AFQ28" i="7" s="1"/>
  <c r="AFS28" i="7" s="1"/>
  <c r="AFU28" i="7" s="1"/>
  <c r="AFW28" i="7" s="1"/>
  <c r="AFY28" i="7" s="1"/>
  <c r="AGA28" i="7" s="1"/>
  <c r="AGC28" i="7" s="1"/>
  <c r="AGE28" i="7" s="1"/>
  <c r="AGG28" i="7" s="1"/>
  <c r="AGI28" i="7" s="1"/>
  <c r="AGK28" i="7" s="1"/>
  <c r="AGM28" i="7" s="1"/>
  <c r="AGO28" i="7" s="1"/>
  <c r="AGQ28" i="7" s="1"/>
  <c r="AGS28" i="7" s="1"/>
  <c r="AGU28" i="7" s="1"/>
  <c r="AGW28" i="7" s="1"/>
  <c r="AGY28" i="7" s="1"/>
  <c r="AHA28" i="7" s="1"/>
  <c r="AHC28" i="7" s="1"/>
  <c r="AHE28" i="7" s="1"/>
  <c r="AHG28" i="7" s="1"/>
  <c r="AHI28" i="7" s="1"/>
  <c r="AHK28" i="7" s="1"/>
  <c r="AHM28" i="7" s="1"/>
  <c r="AHO28" i="7" s="1"/>
  <c r="AHQ28" i="7" s="1"/>
  <c r="AHS28" i="7" s="1"/>
  <c r="AHU28" i="7" s="1"/>
  <c r="AHW28" i="7" s="1"/>
  <c r="AHY28" i="7" s="1"/>
  <c r="AIA28" i="7" s="1"/>
  <c r="AIC28" i="7" s="1"/>
  <c r="AIE28" i="7" s="1"/>
  <c r="AIG28" i="7" s="1"/>
  <c r="AII28" i="7" s="1"/>
  <c r="AIK28" i="7" s="1"/>
  <c r="AIM28" i="7" s="1"/>
  <c r="AIO28" i="7" s="1"/>
  <c r="AIQ28" i="7" s="1"/>
  <c r="AIS28" i="7" s="1"/>
  <c r="AIU28" i="7" s="1"/>
  <c r="AIW28" i="7" s="1"/>
  <c r="AIY28" i="7" s="1"/>
  <c r="AJA28" i="7" s="1"/>
  <c r="AJC28" i="7" s="1"/>
  <c r="AJE28" i="7" s="1"/>
  <c r="AJG28" i="7" s="1"/>
  <c r="AJI28" i="7" s="1"/>
  <c r="AJK28" i="7" s="1"/>
  <c r="AJM28" i="7" s="1"/>
  <c r="AJO28" i="7" s="1"/>
  <c r="AJQ28" i="7" s="1"/>
  <c r="AJS28" i="7" s="1"/>
  <c r="AJU28" i="7" s="1"/>
  <c r="AJW28" i="7" s="1"/>
  <c r="AJY28" i="7" s="1"/>
  <c r="AKA28" i="7" s="1"/>
  <c r="AKC28" i="7" s="1"/>
  <c r="AKE28" i="7" s="1"/>
  <c r="AKG28" i="7" s="1"/>
  <c r="AKI28" i="7" s="1"/>
  <c r="AKK28" i="7" s="1"/>
  <c r="AKM28" i="7" s="1"/>
  <c r="AKO28" i="7" s="1"/>
  <c r="AKQ28" i="7" s="1"/>
  <c r="AKS28" i="7" s="1"/>
  <c r="AKU28" i="7" s="1"/>
  <c r="AKW28" i="7" s="1"/>
  <c r="AKY28" i="7" s="1"/>
  <c r="ALA28" i="7" s="1"/>
  <c r="ALC28" i="7" s="1"/>
  <c r="ALE28" i="7" s="1"/>
  <c r="ALG28" i="7" s="1"/>
  <c r="ALI28" i="7" s="1"/>
  <c r="ALK28" i="7" s="1"/>
  <c r="ALM28" i="7" s="1"/>
  <c r="ALO28" i="7" s="1"/>
  <c r="ALQ28" i="7" s="1"/>
  <c r="ALS28" i="7" s="1"/>
  <c r="ALU28" i="7" s="1"/>
  <c r="ALW28" i="7" s="1"/>
  <c r="ALY28" i="7" s="1"/>
  <c r="AMA28" i="7" s="1"/>
  <c r="AMC28" i="7" s="1"/>
  <c r="AME28" i="7" s="1"/>
  <c r="AMG28" i="7" s="1"/>
  <c r="AMI28" i="7" s="1"/>
  <c r="AMK28" i="7" s="1"/>
  <c r="AMM28" i="7" s="1"/>
  <c r="AMO28" i="7" s="1"/>
  <c r="AMQ28" i="7" s="1"/>
  <c r="AMS28" i="7" s="1"/>
  <c r="AMU28" i="7" s="1"/>
  <c r="AMW28" i="7" s="1"/>
  <c r="AMY28" i="7" s="1"/>
  <c r="ANA28" i="7" s="1"/>
  <c r="ANC28" i="7" s="1"/>
  <c r="ANE28" i="7" s="1"/>
  <c r="ANG28" i="7" s="1"/>
  <c r="ANI28" i="7" s="1"/>
  <c r="ANK28" i="7" s="1"/>
  <c r="ANM28" i="7" s="1"/>
  <c r="ANO28" i="7" s="1"/>
  <c r="ANQ28" i="7" s="1"/>
  <c r="ANS28" i="7" s="1"/>
  <c r="ANU28" i="7" s="1"/>
  <c r="ANW28" i="7" s="1"/>
  <c r="ANY28" i="7" s="1"/>
  <c r="AOA28" i="7" s="1"/>
  <c r="AOC28" i="7" s="1"/>
  <c r="AOE28" i="7" s="1"/>
  <c r="AOG28" i="7" s="1"/>
  <c r="AOI28" i="7" s="1"/>
  <c r="AOK28" i="7" s="1"/>
  <c r="AOM28" i="7" s="1"/>
  <c r="AOO28" i="7" s="1"/>
  <c r="AOQ28" i="7" s="1"/>
  <c r="AOS28" i="7" s="1"/>
  <c r="AOU28" i="7" s="1"/>
  <c r="AOW28" i="7" s="1"/>
  <c r="AOY28" i="7" s="1"/>
  <c r="APA28" i="7" s="1"/>
  <c r="APC28" i="7" s="1"/>
  <c r="APE28" i="7" s="1"/>
  <c r="APG28" i="7" s="1"/>
  <c r="API28" i="7" s="1"/>
  <c r="APK28" i="7" s="1"/>
  <c r="APM28" i="7" s="1"/>
  <c r="APO28" i="7" s="1"/>
  <c r="APQ28" i="7" s="1"/>
  <c r="APS28" i="7" s="1"/>
  <c r="APU28" i="7" s="1"/>
  <c r="APW28" i="7" s="1"/>
  <c r="APY28" i="7" s="1"/>
  <c r="AQA28" i="7" s="1"/>
  <c r="AQC28" i="7" s="1"/>
  <c r="AQE28" i="7" s="1"/>
  <c r="AQG28" i="7" s="1"/>
  <c r="AQI28" i="7" s="1"/>
  <c r="AQK28" i="7" s="1"/>
  <c r="AQM28" i="7" s="1"/>
  <c r="AQO28" i="7" s="1"/>
  <c r="AQQ28" i="7" s="1"/>
  <c r="AQS28" i="7" s="1"/>
  <c r="AQU28" i="7" s="1"/>
  <c r="AQW28" i="7" s="1"/>
  <c r="AQY28" i="7" s="1"/>
  <c r="ARA28" i="7" s="1"/>
  <c r="ARC28" i="7" s="1"/>
  <c r="ARE28" i="7" s="1"/>
  <c r="ARG28" i="7" s="1"/>
  <c r="ARI28" i="7" s="1"/>
  <c r="ARK28" i="7" s="1"/>
  <c r="ARM28" i="7" s="1"/>
  <c r="ARO28" i="7" s="1"/>
  <c r="ARQ28" i="7" s="1"/>
  <c r="ARS28" i="7" s="1"/>
  <c r="ARU28" i="7" s="1"/>
  <c r="ARW28" i="7" s="1"/>
  <c r="ARY28" i="7" s="1"/>
  <c r="ASA28" i="7" s="1"/>
  <c r="ASC28" i="7" s="1"/>
  <c r="ASE28" i="7" s="1"/>
  <c r="ASG28" i="7" s="1"/>
  <c r="ASI28" i="7" s="1"/>
  <c r="ASK28" i="7" s="1"/>
  <c r="ASM28" i="7" s="1"/>
  <c r="ASO28" i="7" s="1"/>
  <c r="ASQ28" i="7" s="1"/>
  <c r="ASS28" i="7" s="1"/>
  <c r="ASU28" i="7" s="1"/>
  <c r="ASW28" i="7" s="1"/>
  <c r="ASY28" i="7" s="1"/>
  <c r="ATA28" i="7" s="1"/>
  <c r="ATC28" i="7" s="1"/>
  <c r="ATE28" i="7" s="1"/>
  <c r="ATG28" i="7" s="1"/>
  <c r="ATI28" i="7" s="1"/>
  <c r="ATK28" i="7" s="1"/>
  <c r="ATM28" i="7" s="1"/>
  <c r="ATO28" i="7" s="1"/>
  <c r="ATQ28" i="7" s="1"/>
  <c r="ATS28" i="7" s="1"/>
  <c r="ATU28" i="7" s="1"/>
  <c r="ATW28" i="7" s="1"/>
  <c r="ATY28" i="7" s="1"/>
  <c r="AUA28" i="7" s="1"/>
  <c r="AUC28" i="7" s="1"/>
  <c r="AUE28" i="7" s="1"/>
  <c r="AUG28" i="7" s="1"/>
  <c r="AUI28" i="7" s="1"/>
  <c r="AUK28" i="7" s="1"/>
  <c r="AUM28" i="7" s="1"/>
  <c r="AUO28" i="7" s="1"/>
  <c r="AUQ28" i="7" s="1"/>
  <c r="AUS28" i="7" s="1"/>
  <c r="AUU28" i="7" s="1"/>
  <c r="AUW28" i="7" s="1"/>
  <c r="AUY28" i="7" s="1"/>
  <c r="AVA28" i="7" s="1"/>
  <c r="AVC28" i="7" s="1"/>
  <c r="AVE28" i="7" s="1"/>
  <c r="AVG28" i="7" s="1"/>
  <c r="AVI28" i="7" s="1"/>
  <c r="AVK28" i="7" s="1"/>
  <c r="AVM28" i="7" s="1"/>
  <c r="AVO28" i="7" s="1"/>
  <c r="AVQ28" i="7" s="1"/>
  <c r="AVS28" i="7" s="1"/>
  <c r="AVU28" i="7" s="1"/>
  <c r="AVW28" i="7" s="1"/>
  <c r="AVY28" i="7" s="1"/>
  <c r="AWA28" i="7" s="1"/>
  <c r="AWC28" i="7" s="1"/>
  <c r="AWE28" i="7" s="1"/>
  <c r="AWG28" i="7" s="1"/>
  <c r="AWI28" i="7" s="1"/>
  <c r="AWK28" i="7" s="1"/>
  <c r="AWM28" i="7" s="1"/>
  <c r="AWO28" i="7" s="1"/>
  <c r="AWQ28" i="7" s="1"/>
  <c r="AWS28" i="7" s="1"/>
  <c r="AWU28" i="7" s="1"/>
  <c r="AWW28" i="7" s="1"/>
  <c r="AWY28" i="7" s="1"/>
  <c r="AXA28" i="7" s="1"/>
  <c r="AXC28" i="7" s="1"/>
  <c r="AXE28" i="7" s="1"/>
  <c r="AXG28" i="7" s="1"/>
  <c r="AXI28" i="7" s="1"/>
  <c r="AXK28" i="7" s="1"/>
  <c r="AXM28" i="7" s="1"/>
  <c r="AXO28" i="7" s="1"/>
  <c r="AXQ28" i="7" s="1"/>
  <c r="AXS28" i="7" s="1"/>
  <c r="AXU28" i="7" s="1"/>
  <c r="AXW28" i="7" s="1"/>
  <c r="AXY28" i="7" s="1"/>
  <c r="AYA28" i="7" s="1"/>
  <c r="AYC28" i="7" s="1"/>
  <c r="AYE28" i="7" s="1"/>
  <c r="AYG28" i="7" s="1"/>
  <c r="AYI28" i="7" s="1"/>
  <c r="AYK28" i="7" s="1"/>
  <c r="AYM28" i="7" s="1"/>
  <c r="AYO28" i="7" s="1"/>
  <c r="AYQ28" i="7" s="1"/>
  <c r="AYS28" i="7" s="1"/>
  <c r="AYU28" i="7" s="1"/>
  <c r="AYW28" i="7" s="1"/>
  <c r="AYY28" i="7" s="1"/>
  <c r="AZA28" i="7" s="1"/>
  <c r="AZC28" i="7" s="1"/>
  <c r="AZE28" i="7" s="1"/>
  <c r="AZG28" i="7" s="1"/>
  <c r="AZI28" i="7" s="1"/>
  <c r="AZK28" i="7" s="1"/>
  <c r="AZM28" i="7" s="1"/>
  <c r="AZO28" i="7" s="1"/>
  <c r="AZQ28" i="7" s="1"/>
  <c r="AZS28" i="7" s="1"/>
  <c r="AZU28" i="7" s="1"/>
  <c r="AZW28" i="7" s="1"/>
  <c r="AZY28" i="7" s="1"/>
  <c r="BAA28" i="7" s="1"/>
  <c r="BAC28" i="7" s="1"/>
  <c r="BAE28" i="7" s="1"/>
  <c r="BAG28" i="7" s="1"/>
  <c r="BAI28" i="7" s="1"/>
  <c r="BAK28" i="7" s="1"/>
  <c r="BAM28" i="7" s="1"/>
  <c r="BAO28" i="7" s="1"/>
  <c r="BAQ28" i="7" s="1"/>
  <c r="BAS28" i="7" s="1"/>
  <c r="BAU28" i="7" s="1"/>
  <c r="BAW28" i="7" s="1"/>
  <c r="BAY28" i="7" s="1"/>
  <c r="BBA28" i="7" s="1"/>
  <c r="BBC28" i="7" s="1"/>
  <c r="BBE28" i="7" s="1"/>
  <c r="BBG28" i="7" s="1"/>
  <c r="BBI28" i="7" s="1"/>
  <c r="BBK28" i="7" s="1"/>
  <c r="BBM28" i="7" s="1"/>
  <c r="BBO28" i="7" s="1"/>
  <c r="BBQ28" i="7" s="1"/>
  <c r="BBS28" i="7" s="1"/>
  <c r="BBU28" i="7" s="1"/>
  <c r="BBW28" i="7" s="1"/>
  <c r="BBY28" i="7" s="1"/>
  <c r="BCA28" i="7" s="1"/>
  <c r="BCC28" i="7" s="1"/>
  <c r="BCE28" i="7" s="1"/>
  <c r="BCG28" i="7" s="1"/>
  <c r="BCI28" i="7" s="1"/>
  <c r="BCK28" i="7" s="1"/>
  <c r="BCM28" i="7" s="1"/>
  <c r="BCO28" i="7" s="1"/>
  <c r="BCQ28" i="7" s="1"/>
  <c r="BCS28" i="7" s="1"/>
  <c r="BCU28" i="7" s="1"/>
  <c r="BCW28" i="7" s="1"/>
  <c r="BCY28" i="7" s="1"/>
  <c r="BDA28" i="7" s="1"/>
  <c r="BDC28" i="7" s="1"/>
  <c r="BDE28" i="7" s="1"/>
  <c r="BDG28" i="7" s="1"/>
  <c r="BDI28" i="7" s="1"/>
  <c r="BDK28" i="7" s="1"/>
  <c r="BDM28" i="7" s="1"/>
  <c r="BDO28" i="7" s="1"/>
  <c r="BDQ28" i="7" s="1"/>
  <c r="BDS28" i="7" s="1"/>
  <c r="BDU28" i="7" s="1"/>
  <c r="BDW28" i="7" s="1"/>
  <c r="BDY28" i="7" s="1"/>
  <c r="BEA28" i="7" s="1"/>
  <c r="BEC28" i="7" s="1"/>
  <c r="BEE28" i="7" s="1"/>
  <c r="BEG28" i="7" s="1"/>
  <c r="BEI28" i="7" s="1"/>
  <c r="BEK28" i="7" s="1"/>
  <c r="BEM28" i="7" s="1"/>
  <c r="BEO28" i="7" s="1"/>
  <c r="BEQ28" i="7" s="1"/>
  <c r="BES28" i="7" s="1"/>
  <c r="BEU28" i="7" s="1"/>
  <c r="BEW28" i="7" s="1"/>
  <c r="BEY28" i="7" s="1"/>
  <c r="BFA28" i="7" s="1"/>
  <c r="BFC28" i="7" s="1"/>
  <c r="BFE28" i="7" s="1"/>
  <c r="BFG28" i="7" s="1"/>
  <c r="BFI28" i="7" s="1"/>
  <c r="BFK28" i="7" s="1"/>
  <c r="BFM28" i="7" s="1"/>
  <c r="BFO28" i="7" s="1"/>
  <c r="BFQ28" i="7" s="1"/>
  <c r="BFS28" i="7" s="1"/>
  <c r="BFU28" i="7" s="1"/>
  <c r="BFW28" i="7" s="1"/>
  <c r="BFY28" i="7" s="1"/>
  <c r="BGA28" i="7" s="1"/>
  <c r="BGC28" i="7" s="1"/>
  <c r="BGE28" i="7" s="1"/>
  <c r="BGG28" i="7" s="1"/>
  <c r="BGI28" i="7" s="1"/>
  <c r="BGK28" i="7" s="1"/>
  <c r="BGM28" i="7" s="1"/>
  <c r="BGO28" i="7" s="1"/>
  <c r="BGQ28" i="7" s="1"/>
  <c r="BGS28" i="7" s="1"/>
  <c r="BGU28" i="7" s="1"/>
  <c r="BGW28" i="7" s="1"/>
  <c r="BGY28" i="7" s="1"/>
  <c r="BHA28" i="7" s="1"/>
  <c r="BHC28" i="7" s="1"/>
  <c r="BHE28" i="7" s="1"/>
  <c r="BHG28" i="7" s="1"/>
  <c r="BHI28" i="7" s="1"/>
  <c r="BHK28" i="7" s="1"/>
  <c r="BHM28" i="7" s="1"/>
  <c r="BHO28" i="7" s="1"/>
  <c r="BHQ28" i="7" s="1"/>
  <c r="BHS28" i="7" s="1"/>
  <c r="BHU28" i="7" s="1"/>
  <c r="BHW28" i="7" s="1"/>
  <c r="BHY28" i="7" s="1"/>
  <c r="BIA28" i="7" s="1"/>
  <c r="BIC28" i="7" s="1"/>
  <c r="BIE28" i="7" s="1"/>
  <c r="BIG28" i="7" s="1"/>
  <c r="BII28" i="7" s="1"/>
  <c r="BIK28" i="7" s="1"/>
  <c r="BIM28" i="7" s="1"/>
  <c r="BIO28" i="7" s="1"/>
  <c r="BIQ28" i="7" s="1"/>
  <c r="BIS28" i="7" s="1"/>
  <c r="BIU28" i="7" s="1"/>
  <c r="BIW28" i="7" s="1"/>
  <c r="BIY28" i="7" s="1"/>
  <c r="BJA28" i="7" s="1"/>
  <c r="BJC28" i="7" s="1"/>
  <c r="BJE28" i="7" s="1"/>
  <c r="BJG28" i="7" s="1"/>
  <c r="BJI28" i="7" s="1"/>
  <c r="BJK28" i="7" s="1"/>
  <c r="BJM28" i="7" s="1"/>
  <c r="BJO28" i="7" s="1"/>
  <c r="BJQ28" i="7" s="1"/>
  <c r="BJS28" i="7" s="1"/>
  <c r="BJU28" i="7" s="1"/>
  <c r="BJW28" i="7" s="1"/>
  <c r="BJY28" i="7" s="1"/>
  <c r="BKA28" i="7" s="1"/>
  <c r="BKC28" i="7" s="1"/>
  <c r="BKE28" i="7" s="1"/>
  <c r="BKG28" i="7" s="1"/>
  <c r="BKI28" i="7" s="1"/>
  <c r="BKK28" i="7" s="1"/>
  <c r="BKM28" i="7" s="1"/>
  <c r="BKO28" i="7" s="1"/>
  <c r="BKQ28" i="7" s="1"/>
  <c r="BKS28" i="7" s="1"/>
  <c r="BKU28" i="7" s="1"/>
  <c r="BKW28" i="7" s="1"/>
  <c r="BKY28" i="7" s="1"/>
  <c r="BLA28" i="7" s="1"/>
  <c r="BLC28" i="7" s="1"/>
  <c r="BLE28" i="7" s="1"/>
  <c r="BLG28" i="7" s="1"/>
  <c r="BLI28" i="7" s="1"/>
  <c r="BLK28" i="7" s="1"/>
  <c r="BLM28" i="7" s="1"/>
  <c r="BLO28" i="7" s="1"/>
  <c r="BLQ28" i="7" s="1"/>
  <c r="BLS28" i="7" s="1"/>
  <c r="BLU28" i="7" s="1"/>
  <c r="BLW28" i="7" s="1"/>
  <c r="BLY28" i="7" s="1"/>
  <c r="BMA28" i="7" s="1"/>
  <c r="BMC28" i="7" s="1"/>
  <c r="BME28" i="7" s="1"/>
  <c r="BMG28" i="7" s="1"/>
  <c r="BMI28" i="7" s="1"/>
  <c r="BMK28" i="7" s="1"/>
  <c r="BMM28" i="7" s="1"/>
  <c r="BMO28" i="7" s="1"/>
  <c r="BMQ28" i="7" s="1"/>
  <c r="BMS28" i="7" s="1"/>
  <c r="BMU28" i="7" s="1"/>
  <c r="BMW28" i="7" s="1"/>
  <c r="BMY28" i="7" s="1"/>
  <c r="BNA28" i="7" s="1"/>
  <c r="BNC28" i="7" s="1"/>
  <c r="BNE28" i="7" s="1"/>
  <c r="BNG28" i="7" s="1"/>
  <c r="BNI28" i="7" s="1"/>
  <c r="BNK28" i="7" s="1"/>
  <c r="BNM28" i="7" s="1"/>
  <c r="BNO28" i="7" s="1"/>
  <c r="BNQ28" i="7" s="1"/>
  <c r="BNS28" i="7" s="1"/>
  <c r="BNU28" i="7" s="1"/>
  <c r="BNW28" i="7" s="1"/>
  <c r="BNY28" i="7" s="1"/>
  <c r="BOA28" i="7" s="1"/>
  <c r="BOC28" i="7" s="1"/>
  <c r="BOE28" i="7" s="1"/>
  <c r="BOG28" i="7" s="1"/>
  <c r="BOI28" i="7" s="1"/>
  <c r="BOK28" i="7" s="1"/>
  <c r="BOM28" i="7" s="1"/>
  <c r="BOO28" i="7" s="1"/>
  <c r="BOQ28" i="7" s="1"/>
  <c r="BOS28" i="7" s="1"/>
  <c r="BOU28" i="7" s="1"/>
  <c r="BOW28" i="7" s="1"/>
  <c r="BOY28" i="7" s="1"/>
  <c r="BPA28" i="7" s="1"/>
  <c r="BPC28" i="7" s="1"/>
  <c r="BPE28" i="7" s="1"/>
  <c r="BPG28" i="7" s="1"/>
  <c r="BPI28" i="7" s="1"/>
  <c r="BPK28" i="7" s="1"/>
  <c r="BPM28" i="7" s="1"/>
  <c r="BPO28" i="7" s="1"/>
  <c r="BPQ28" i="7" s="1"/>
  <c r="BPS28" i="7" s="1"/>
  <c r="BPU28" i="7" s="1"/>
  <c r="BPW28" i="7" s="1"/>
  <c r="BPY28" i="7" s="1"/>
  <c r="BQA28" i="7" s="1"/>
  <c r="BQC28" i="7" s="1"/>
  <c r="BQE28" i="7" s="1"/>
  <c r="BQG28" i="7" s="1"/>
  <c r="BQI28" i="7" s="1"/>
  <c r="BQK28" i="7" s="1"/>
  <c r="BQM28" i="7" s="1"/>
  <c r="BQO28" i="7" s="1"/>
  <c r="BQQ28" i="7" s="1"/>
  <c r="BQS28" i="7" s="1"/>
  <c r="BQU28" i="7" s="1"/>
  <c r="BQW28" i="7" s="1"/>
  <c r="BQY28" i="7" s="1"/>
  <c r="BRA28" i="7" s="1"/>
  <c r="BRC28" i="7" s="1"/>
  <c r="BRE28" i="7" s="1"/>
  <c r="BRG28" i="7" s="1"/>
  <c r="BRI28" i="7" s="1"/>
  <c r="BRK28" i="7" s="1"/>
  <c r="BRM28" i="7" s="1"/>
  <c r="BRO28" i="7" s="1"/>
  <c r="BRQ28" i="7" s="1"/>
  <c r="BRS28" i="7" s="1"/>
  <c r="BRU28" i="7" s="1"/>
  <c r="BRW28" i="7" s="1"/>
  <c r="BRY28" i="7" s="1"/>
  <c r="BSA28" i="7" s="1"/>
  <c r="BSC28" i="7" s="1"/>
  <c r="BSE28" i="7" s="1"/>
  <c r="BSG28" i="7" s="1"/>
  <c r="BSI28" i="7" s="1"/>
  <c r="BSK28" i="7" s="1"/>
  <c r="BSM28" i="7" s="1"/>
  <c r="BSO28" i="7" s="1"/>
  <c r="BSQ28" i="7" s="1"/>
  <c r="BSS28" i="7" s="1"/>
  <c r="BSU28" i="7" s="1"/>
  <c r="BSW28" i="7" s="1"/>
  <c r="BSY28" i="7" s="1"/>
  <c r="BTA28" i="7" s="1"/>
  <c r="BTC28" i="7" s="1"/>
  <c r="BTE28" i="7" s="1"/>
  <c r="BTG28" i="7" s="1"/>
  <c r="BTI28" i="7" s="1"/>
  <c r="BTK28" i="7" s="1"/>
  <c r="BTM28" i="7" s="1"/>
  <c r="BTO28" i="7" s="1"/>
  <c r="BTQ28" i="7" s="1"/>
  <c r="BTS28" i="7" s="1"/>
  <c r="BTU28" i="7" s="1"/>
  <c r="BTW28" i="7" s="1"/>
  <c r="BTY28" i="7" s="1"/>
  <c r="BUA28" i="7" s="1"/>
  <c r="BUC28" i="7" s="1"/>
  <c r="BUE28" i="7" s="1"/>
  <c r="BUG28" i="7" s="1"/>
  <c r="BUI28" i="7" s="1"/>
  <c r="BUK28" i="7" s="1"/>
  <c r="BUM28" i="7" s="1"/>
  <c r="BUO28" i="7" s="1"/>
  <c r="BUQ28" i="7" s="1"/>
  <c r="BUS28" i="7" s="1"/>
  <c r="BUU28" i="7" s="1"/>
  <c r="BUW28" i="7" s="1"/>
  <c r="BUY28" i="7" s="1"/>
  <c r="BVA28" i="7" s="1"/>
  <c r="BVC28" i="7" s="1"/>
  <c r="BVE28" i="7" s="1"/>
  <c r="BVG28" i="7" s="1"/>
  <c r="BVI28" i="7" s="1"/>
  <c r="BVK28" i="7" s="1"/>
  <c r="BVM28" i="7" s="1"/>
  <c r="BVO28" i="7" s="1"/>
  <c r="BVQ28" i="7" s="1"/>
  <c r="BVS28" i="7" s="1"/>
  <c r="BVU28" i="7" s="1"/>
  <c r="BVW28" i="7" s="1"/>
  <c r="BVY28" i="7" s="1"/>
  <c r="BWA28" i="7" s="1"/>
  <c r="BWC28" i="7" s="1"/>
  <c r="BWE28" i="7" s="1"/>
  <c r="BWG28" i="7" s="1"/>
  <c r="BWI28" i="7" s="1"/>
  <c r="BWK28" i="7" s="1"/>
  <c r="BWM28" i="7" s="1"/>
  <c r="BWO28" i="7" s="1"/>
  <c r="BWQ28" i="7" s="1"/>
  <c r="BWS28" i="7" s="1"/>
  <c r="BWU28" i="7" s="1"/>
  <c r="BWW28" i="7" s="1"/>
  <c r="BWY28" i="7" s="1"/>
  <c r="BXA28" i="7" s="1"/>
  <c r="BXC28" i="7" s="1"/>
  <c r="BXE28" i="7" s="1"/>
  <c r="BXG28" i="7" s="1"/>
  <c r="BXI28" i="7" s="1"/>
  <c r="BXK28" i="7" s="1"/>
  <c r="BXM28" i="7" s="1"/>
  <c r="BXO28" i="7" s="1"/>
  <c r="BXQ28" i="7" s="1"/>
  <c r="BXS28" i="7" s="1"/>
  <c r="BXU28" i="7" s="1"/>
  <c r="BXW28" i="7" s="1"/>
  <c r="BXY28" i="7" s="1"/>
  <c r="BYA28" i="7" s="1"/>
  <c r="BYC28" i="7" s="1"/>
  <c r="BYE28" i="7" s="1"/>
  <c r="BYG28" i="7" s="1"/>
  <c r="BYI28" i="7" s="1"/>
  <c r="BYK28" i="7" s="1"/>
  <c r="BYM28" i="7" s="1"/>
  <c r="BYO28" i="7" s="1"/>
  <c r="BYQ28" i="7" s="1"/>
  <c r="BYS28" i="7" s="1"/>
  <c r="BYU28" i="7" s="1"/>
  <c r="BYW28" i="7" s="1"/>
  <c r="BYY28" i="7" s="1"/>
  <c r="BZA28" i="7" s="1"/>
  <c r="BZC28" i="7" s="1"/>
  <c r="BZE28" i="7" s="1"/>
  <c r="BZG28" i="7" s="1"/>
  <c r="BZI28" i="7" s="1"/>
  <c r="BZK28" i="7" s="1"/>
  <c r="BZM28" i="7" s="1"/>
  <c r="BZO28" i="7" s="1"/>
  <c r="BZQ28" i="7" s="1"/>
  <c r="BZS28" i="7" s="1"/>
  <c r="BZU28" i="7" s="1"/>
  <c r="BZW28" i="7" s="1"/>
  <c r="BZY28" i="7" s="1"/>
  <c r="CAA28" i="7" s="1"/>
  <c r="CAC28" i="7" s="1"/>
  <c r="CAE28" i="7" s="1"/>
  <c r="CAG28" i="7" s="1"/>
  <c r="CAI28" i="7" s="1"/>
  <c r="CAK28" i="7" s="1"/>
  <c r="CAM28" i="7" s="1"/>
  <c r="CAO28" i="7" s="1"/>
  <c r="CAQ28" i="7" s="1"/>
  <c r="CAS28" i="7" s="1"/>
  <c r="CAU28" i="7" s="1"/>
  <c r="CAW28" i="7" s="1"/>
  <c r="CAY28" i="7" s="1"/>
  <c r="CBA28" i="7" s="1"/>
  <c r="CBC28" i="7" s="1"/>
  <c r="CBE28" i="7" s="1"/>
  <c r="CBG28" i="7" s="1"/>
  <c r="CBI28" i="7" s="1"/>
  <c r="CBK28" i="7" s="1"/>
  <c r="CBM28" i="7" s="1"/>
  <c r="CBO28" i="7" s="1"/>
  <c r="CBQ28" i="7" s="1"/>
  <c r="CBS28" i="7" s="1"/>
  <c r="CBU28" i="7" s="1"/>
  <c r="CBW28" i="7" s="1"/>
  <c r="CBY28" i="7" s="1"/>
  <c r="CCA28" i="7" s="1"/>
  <c r="CCC28" i="7" s="1"/>
  <c r="CCE28" i="7" s="1"/>
  <c r="CCG28" i="7" s="1"/>
  <c r="CCI28" i="7" s="1"/>
  <c r="CCK28" i="7" s="1"/>
  <c r="CCM28" i="7" s="1"/>
  <c r="CCO28" i="7" s="1"/>
  <c r="CCQ28" i="7" s="1"/>
  <c r="CCS28" i="7" s="1"/>
  <c r="CCU28" i="7" s="1"/>
  <c r="CCW28" i="7" s="1"/>
  <c r="CCY28" i="7" s="1"/>
  <c r="CDA28" i="7" s="1"/>
  <c r="CDC28" i="7" s="1"/>
  <c r="CDE28" i="7" s="1"/>
  <c r="CDG28" i="7" s="1"/>
  <c r="CDI28" i="7" s="1"/>
  <c r="CDK28" i="7" s="1"/>
  <c r="CDM28" i="7" s="1"/>
  <c r="CDO28" i="7" s="1"/>
  <c r="CDQ28" i="7" s="1"/>
  <c r="CDS28" i="7" s="1"/>
  <c r="CDU28" i="7" s="1"/>
  <c r="CDW28" i="7" s="1"/>
  <c r="CDY28" i="7" s="1"/>
  <c r="CEA28" i="7" s="1"/>
  <c r="CEC28" i="7" s="1"/>
  <c r="CEE28" i="7" s="1"/>
  <c r="CEG28" i="7" s="1"/>
  <c r="CEI28" i="7" s="1"/>
  <c r="CEK28" i="7" s="1"/>
  <c r="CEM28" i="7" s="1"/>
  <c r="CEO28" i="7" s="1"/>
  <c r="CEQ28" i="7" s="1"/>
  <c r="CES28" i="7" s="1"/>
  <c r="CEU28" i="7" s="1"/>
  <c r="CEW28" i="7" s="1"/>
  <c r="CEY28" i="7" s="1"/>
  <c r="CFA28" i="7" s="1"/>
  <c r="CFC28" i="7" s="1"/>
  <c r="CFE28" i="7" s="1"/>
  <c r="CFG28" i="7" s="1"/>
  <c r="CFI28" i="7" s="1"/>
  <c r="CFK28" i="7" s="1"/>
  <c r="CFM28" i="7" s="1"/>
  <c r="CFO28" i="7" s="1"/>
  <c r="CFQ28" i="7" s="1"/>
  <c r="CFS28" i="7" s="1"/>
  <c r="CFU28" i="7" s="1"/>
  <c r="CFW28" i="7" s="1"/>
  <c r="CFY28" i="7" s="1"/>
  <c r="CGA28" i="7" s="1"/>
  <c r="CGC28" i="7" s="1"/>
  <c r="CGE28" i="7" s="1"/>
  <c r="CGG28" i="7" s="1"/>
  <c r="CGI28" i="7" s="1"/>
  <c r="CGK28" i="7" s="1"/>
  <c r="CGM28" i="7" s="1"/>
  <c r="CGO28" i="7" s="1"/>
  <c r="CGQ28" i="7" s="1"/>
  <c r="CGS28" i="7" s="1"/>
  <c r="CGU28" i="7" s="1"/>
  <c r="CGW28" i="7" s="1"/>
  <c r="CGY28" i="7" s="1"/>
  <c r="CHA28" i="7" s="1"/>
  <c r="CHC28" i="7" s="1"/>
  <c r="CHE28" i="7" s="1"/>
  <c r="CHG28" i="7" s="1"/>
  <c r="CHI28" i="7" s="1"/>
  <c r="CHK28" i="7" s="1"/>
  <c r="CHM28" i="7" s="1"/>
  <c r="CHO28" i="7" s="1"/>
  <c r="CHQ28" i="7" s="1"/>
  <c r="CHS28" i="7" s="1"/>
  <c r="CHU28" i="7" s="1"/>
  <c r="CHW28" i="7" s="1"/>
  <c r="CHY28" i="7" s="1"/>
  <c r="CIA28" i="7" s="1"/>
  <c r="CIC28" i="7" s="1"/>
  <c r="CIE28" i="7" s="1"/>
  <c r="CIG28" i="7" s="1"/>
  <c r="CII28" i="7" s="1"/>
  <c r="CIK28" i="7" s="1"/>
  <c r="CIM28" i="7" s="1"/>
  <c r="CIO28" i="7" s="1"/>
  <c r="CIQ28" i="7" s="1"/>
  <c r="CIS28" i="7" s="1"/>
  <c r="CIU28" i="7" s="1"/>
  <c r="CIW28" i="7" s="1"/>
  <c r="CIY28" i="7" s="1"/>
  <c r="CJA28" i="7" s="1"/>
  <c r="CJC28" i="7" s="1"/>
  <c r="CJE28" i="7" s="1"/>
  <c r="CJG28" i="7" s="1"/>
  <c r="CJI28" i="7" s="1"/>
  <c r="CJK28" i="7" s="1"/>
  <c r="CJM28" i="7" s="1"/>
  <c r="CJO28" i="7" s="1"/>
  <c r="CJQ28" i="7" s="1"/>
  <c r="CJS28" i="7" s="1"/>
  <c r="CJU28" i="7" s="1"/>
  <c r="CJW28" i="7" s="1"/>
  <c r="CJY28" i="7" s="1"/>
  <c r="CKA28" i="7" s="1"/>
  <c r="CKC28" i="7" s="1"/>
  <c r="CKE28" i="7" s="1"/>
  <c r="CKG28" i="7" s="1"/>
  <c r="CKI28" i="7" s="1"/>
  <c r="CKK28" i="7" s="1"/>
  <c r="CKM28" i="7" s="1"/>
  <c r="CKO28" i="7" s="1"/>
  <c r="CKQ28" i="7" s="1"/>
  <c r="CKS28" i="7" s="1"/>
  <c r="CKU28" i="7" s="1"/>
  <c r="CKW28" i="7" s="1"/>
  <c r="CKY28" i="7" s="1"/>
  <c r="CLA28" i="7" s="1"/>
  <c r="CLC28" i="7" s="1"/>
  <c r="CLE28" i="7" s="1"/>
  <c r="CLG28" i="7" s="1"/>
  <c r="CLI28" i="7" s="1"/>
  <c r="CLK28" i="7" s="1"/>
  <c r="CLM28" i="7" s="1"/>
  <c r="CLO28" i="7" s="1"/>
  <c r="CLQ28" i="7" s="1"/>
  <c r="CLS28" i="7" s="1"/>
  <c r="CLU28" i="7" s="1"/>
  <c r="CLW28" i="7" s="1"/>
  <c r="CLY28" i="7" s="1"/>
  <c r="CMA28" i="7" s="1"/>
  <c r="CMC28" i="7" s="1"/>
  <c r="CME28" i="7" s="1"/>
  <c r="CMG28" i="7" s="1"/>
  <c r="CMI28" i="7" s="1"/>
  <c r="CMK28" i="7" s="1"/>
  <c r="CMM28" i="7" s="1"/>
  <c r="CMO28" i="7" s="1"/>
  <c r="CMQ28" i="7" s="1"/>
  <c r="CMS28" i="7" s="1"/>
  <c r="CMU28" i="7" s="1"/>
  <c r="CMW28" i="7" s="1"/>
  <c r="CMY28" i="7" s="1"/>
  <c r="CNA28" i="7" s="1"/>
  <c r="CNC28" i="7" s="1"/>
  <c r="CNE28" i="7" s="1"/>
  <c r="CNG28" i="7" s="1"/>
  <c r="CNI28" i="7" s="1"/>
  <c r="CNK28" i="7" s="1"/>
  <c r="CNM28" i="7" s="1"/>
  <c r="CNO28" i="7" s="1"/>
  <c r="CNQ28" i="7" s="1"/>
  <c r="CNS28" i="7" s="1"/>
  <c r="CNU28" i="7" s="1"/>
  <c r="CNW28" i="7" s="1"/>
  <c r="CNY28" i="7" s="1"/>
  <c r="COA28" i="7" s="1"/>
  <c r="COC28" i="7" s="1"/>
  <c r="COE28" i="7" s="1"/>
  <c r="COG28" i="7" s="1"/>
  <c r="COI28" i="7" s="1"/>
  <c r="COK28" i="7" s="1"/>
  <c r="COM28" i="7" s="1"/>
  <c r="COO28" i="7" s="1"/>
  <c r="COQ28" i="7" s="1"/>
  <c r="COS28" i="7" s="1"/>
  <c r="COU28" i="7" s="1"/>
  <c r="COW28" i="7" s="1"/>
  <c r="COY28" i="7" s="1"/>
  <c r="CPA28" i="7" s="1"/>
  <c r="CPC28" i="7" s="1"/>
  <c r="CPE28" i="7" s="1"/>
  <c r="CPG28" i="7" s="1"/>
  <c r="CPI28" i="7" s="1"/>
  <c r="CPK28" i="7" s="1"/>
  <c r="CPM28" i="7" s="1"/>
  <c r="CPO28" i="7" s="1"/>
  <c r="CPQ28" i="7" s="1"/>
  <c r="CPS28" i="7" s="1"/>
  <c r="CPU28" i="7" s="1"/>
  <c r="CPW28" i="7" s="1"/>
  <c r="CPY28" i="7" s="1"/>
  <c r="CQA28" i="7" s="1"/>
  <c r="CQC28" i="7" s="1"/>
  <c r="CQE28" i="7" s="1"/>
  <c r="CQG28" i="7" s="1"/>
  <c r="CQI28" i="7" s="1"/>
  <c r="CQK28" i="7" s="1"/>
  <c r="CQM28" i="7" s="1"/>
  <c r="CQO28" i="7" s="1"/>
  <c r="CQQ28" i="7" s="1"/>
  <c r="CQS28" i="7" s="1"/>
  <c r="CQU28" i="7" s="1"/>
  <c r="CQW28" i="7" s="1"/>
  <c r="CQY28" i="7" s="1"/>
  <c r="CRA28" i="7" s="1"/>
  <c r="CRC28" i="7" s="1"/>
  <c r="CRE28" i="7" s="1"/>
  <c r="CRG28" i="7" s="1"/>
  <c r="CRI28" i="7" s="1"/>
  <c r="CRK28" i="7" s="1"/>
  <c r="CRM28" i="7" s="1"/>
  <c r="CRO28" i="7" s="1"/>
  <c r="CRQ28" i="7" s="1"/>
  <c r="CRS28" i="7" s="1"/>
  <c r="CRU28" i="7" s="1"/>
  <c r="CRW28" i="7" s="1"/>
  <c r="CRY28" i="7" s="1"/>
  <c r="CSA28" i="7" s="1"/>
  <c r="CSC28" i="7" s="1"/>
  <c r="CSE28" i="7" s="1"/>
  <c r="CSG28" i="7" s="1"/>
  <c r="CSI28" i="7" s="1"/>
  <c r="CSK28" i="7" s="1"/>
  <c r="CSM28" i="7" s="1"/>
  <c r="CSO28" i="7" s="1"/>
  <c r="CSQ28" i="7" s="1"/>
  <c r="CSS28" i="7" s="1"/>
  <c r="CSU28" i="7" s="1"/>
  <c r="CSW28" i="7" s="1"/>
  <c r="CSY28" i="7" s="1"/>
  <c r="CTA28" i="7" s="1"/>
  <c r="CTC28" i="7" s="1"/>
  <c r="CTE28" i="7" s="1"/>
  <c r="CTG28" i="7" s="1"/>
  <c r="CTI28" i="7" s="1"/>
  <c r="CTK28" i="7" s="1"/>
  <c r="CTM28" i="7" s="1"/>
  <c r="CTO28" i="7" s="1"/>
  <c r="CTQ28" i="7" s="1"/>
  <c r="CTS28" i="7" s="1"/>
  <c r="CTU28" i="7" s="1"/>
  <c r="CTW28" i="7" s="1"/>
  <c r="CTY28" i="7" s="1"/>
  <c r="CUA28" i="7" s="1"/>
  <c r="CUC28" i="7" s="1"/>
  <c r="CUE28" i="7" s="1"/>
  <c r="CUG28" i="7" s="1"/>
  <c r="CUI28" i="7" s="1"/>
  <c r="CUK28" i="7" s="1"/>
  <c r="CUM28" i="7" s="1"/>
  <c r="CUO28" i="7" s="1"/>
  <c r="CUQ28" i="7" s="1"/>
  <c r="CUS28" i="7" s="1"/>
  <c r="CUU28" i="7" s="1"/>
  <c r="CUW28" i="7" s="1"/>
  <c r="CUY28" i="7" s="1"/>
  <c r="CVA28" i="7" s="1"/>
  <c r="CVC28" i="7" s="1"/>
  <c r="CVE28" i="7" s="1"/>
  <c r="CVG28" i="7" s="1"/>
  <c r="CVI28" i="7" s="1"/>
  <c r="CVK28" i="7" s="1"/>
  <c r="CVM28" i="7" s="1"/>
  <c r="CVO28" i="7" s="1"/>
  <c r="CVQ28" i="7" s="1"/>
  <c r="CVS28" i="7" s="1"/>
  <c r="CVU28" i="7" s="1"/>
  <c r="CVW28" i="7" s="1"/>
  <c r="CVY28" i="7" s="1"/>
  <c r="CWA28" i="7" s="1"/>
  <c r="CWC28" i="7" s="1"/>
  <c r="CWE28" i="7" s="1"/>
  <c r="CWG28" i="7" s="1"/>
  <c r="CWI28" i="7" s="1"/>
  <c r="CWK28" i="7" s="1"/>
  <c r="CWM28" i="7" s="1"/>
  <c r="CWO28" i="7" s="1"/>
  <c r="CWQ28" i="7" s="1"/>
  <c r="CWS28" i="7" s="1"/>
  <c r="CWU28" i="7" s="1"/>
  <c r="CWW28" i="7" s="1"/>
  <c r="CWY28" i="7" s="1"/>
  <c r="CXA28" i="7" s="1"/>
  <c r="CXC28" i="7" s="1"/>
  <c r="CXE28" i="7" s="1"/>
  <c r="CXG28" i="7" s="1"/>
  <c r="CXI28" i="7" s="1"/>
  <c r="CXK28" i="7" s="1"/>
  <c r="CXM28" i="7" s="1"/>
  <c r="CXO28" i="7" s="1"/>
  <c r="CXQ28" i="7" s="1"/>
  <c r="CXS28" i="7" s="1"/>
  <c r="CXU28" i="7" s="1"/>
  <c r="CXW28" i="7" s="1"/>
  <c r="CXY28" i="7" s="1"/>
  <c r="CYA28" i="7" s="1"/>
  <c r="CYC28" i="7" s="1"/>
  <c r="CYE28" i="7" s="1"/>
  <c r="CYG28" i="7" s="1"/>
  <c r="CYI28" i="7" s="1"/>
  <c r="CYK28" i="7" s="1"/>
  <c r="CYM28" i="7" s="1"/>
  <c r="CYO28" i="7" s="1"/>
  <c r="CYQ28" i="7" s="1"/>
  <c r="CYS28" i="7" s="1"/>
  <c r="CYU28" i="7" s="1"/>
  <c r="CYW28" i="7" s="1"/>
  <c r="CYY28" i="7" s="1"/>
  <c r="CZA28" i="7" s="1"/>
  <c r="CZC28" i="7" s="1"/>
  <c r="CZE28" i="7" s="1"/>
  <c r="CZG28" i="7" s="1"/>
  <c r="CZI28" i="7" s="1"/>
  <c r="CZK28" i="7" s="1"/>
  <c r="CZM28" i="7" s="1"/>
  <c r="CZO28" i="7" s="1"/>
  <c r="CZQ28" i="7" s="1"/>
  <c r="CZS28" i="7" s="1"/>
  <c r="CZU28" i="7" s="1"/>
  <c r="CZW28" i="7" s="1"/>
  <c r="CZY28" i="7" s="1"/>
  <c r="DAA28" i="7" s="1"/>
  <c r="DAC28" i="7" s="1"/>
  <c r="DAE28" i="7" s="1"/>
  <c r="DAG28" i="7" s="1"/>
  <c r="DAI28" i="7" s="1"/>
  <c r="DAK28" i="7" s="1"/>
  <c r="DAM28" i="7" s="1"/>
  <c r="DAO28" i="7" s="1"/>
  <c r="DAQ28" i="7" s="1"/>
  <c r="DAS28" i="7" s="1"/>
  <c r="DAU28" i="7" s="1"/>
  <c r="DAW28" i="7" s="1"/>
  <c r="DAY28" i="7" s="1"/>
  <c r="DBA28" i="7" s="1"/>
  <c r="DBC28" i="7" s="1"/>
  <c r="DBE28" i="7" s="1"/>
  <c r="DBG28" i="7" s="1"/>
  <c r="DBI28" i="7" s="1"/>
  <c r="DBK28" i="7" s="1"/>
  <c r="DBM28" i="7" s="1"/>
  <c r="DBO28" i="7" s="1"/>
  <c r="DBQ28" i="7" s="1"/>
  <c r="DBS28" i="7" s="1"/>
  <c r="DBU28" i="7" s="1"/>
  <c r="DBW28" i="7" s="1"/>
  <c r="DBY28" i="7" s="1"/>
  <c r="DCA28" i="7" s="1"/>
  <c r="DCC28" i="7" s="1"/>
  <c r="DCE28" i="7" s="1"/>
  <c r="DCG28" i="7" s="1"/>
  <c r="DCI28" i="7" s="1"/>
  <c r="DCK28" i="7" s="1"/>
  <c r="DCM28" i="7" s="1"/>
  <c r="DCO28" i="7" s="1"/>
  <c r="DCQ28" i="7" s="1"/>
  <c r="DCS28" i="7" s="1"/>
  <c r="DCU28" i="7" s="1"/>
  <c r="DCW28" i="7" s="1"/>
  <c r="DCY28" i="7" s="1"/>
  <c r="DDA28" i="7" s="1"/>
  <c r="DDC28" i="7" s="1"/>
  <c r="DDE28" i="7" s="1"/>
  <c r="DDG28" i="7" s="1"/>
  <c r="DDI28" i="7" s="1"/>
  <c r="DDK28" i="7" s="1"/>
  <c r="DDM28" i="7" s="1"/>
  <c r="DDO28" i="7" s="1"/>
  <c r="DDQ28" i="7" s="1"/>
  <c r="DDS28" i="7" s="1"/>
  <c r="DDU28" i="7" s="1"/>
  <c r="DDW28" i="7" s="1"/>
  <c r="DDY28" i="7" s="1"/>
  <c r="DEA28" i="7" s="1"/>
  <c r="DEC28" i="7" s="1"/>
  <c r="DEE28" i="7" s="1"/>
  <c r="DEG28" i="7" s="1"/>
  <c r="DEI28" i="7" s="1"/>
  <c r="DEK28" i="7" s="1"/>
  <c r="DEM28" i="7" s="1"/>
  <c r="DEO28" i="7" s="1"/>
  <c r="DEQ28" i="7" s="1"/>
  <c r="DES28" i="7" s="1"/>
  <c r="DEU28" i="7" s="1"/>
  <c r="DEW28" i="7" s="1"/>
  <c r="DEY28" i="7" s="1"/>
  <c r="DFA28" i="7" s="1"/>
  <c r="DFC28" i="7" s="1"/>
  <c r="DFE28" i="7" s="1"/>
  <c r="DFG28" i="7" s="1"/>
  <c r="DFI28" i="7" s="1"/>
  <c r="DFK28" i="7" s="1"/>
  <c r="DFM28" i="7" s="1"/>
  <c r="DFO28" i="7" s="1"/>
  <c r="DFQ28" i="7" s="1"/>
  <c r="DFS28" i="7" s="1"/>
  <c r="DFU28" i="7" s="1"/>
  <c r="DFW28" i="7" s="1"/>
  <c r="DFY28" i="7" s="1"/>
  <c r="DGA28" i="7" s="1"/>
  <c r="DGC28" i="7" s="1"/>
  <c r="DGE28" i="7" s="1"/>
  <c r="DGG28" i="7" s="1"/>
  <c r="DGI28" i="7" s="1"/>
  <c r="DGK28" i="7" s="1"/>
  <c r="DGM28" i="7" s="1"/>
  <c r="DGO28" i="7" s="1"/>
  <c r="DGQ28" i="7" s="1"/>
  <c r="DGS28" i="7" s="1"/>
  <c r="DGU28" i="7" s="1"/>
  <c r="DGW28" i="7" s="1"/>
  <c r="DGY28" i="7" s="1"/>
  <c r="DHA28" i="7" s="1"/>
  <c r="DHC28" i="7" s="1"/>
  <c r="DHE28" i="7" s="1"/>
  <c r="DHG28" i="7" s="1"/>
  <c r="DHI28" i="7" s="1"/>
  <c r="DHK28" i="7" s="1"/>
  <c r="DHM28" i="7" s="1"/>
  <c r="DHO28" i="7" s="1"/>
  <c r="DHQ28" i="7" s="1"/>
  <c r="DHS28" i="7" s="1"/>
  <c r="DHU28" i="7" s="1"/>
  <c r="DHW28" i="7" s="1"/>
  <c r="DHY28" i="7" s="1"/>
  <c r="DIA28" i="7" s="1"/>
  <c r="DIC28" i="7" s="1"/>
  <c r="DIE28" i="7" s="1"/>
  <c r="DIG28" i="7" s="1"/>
  <c r="DII28" i="7" s="1"/>
  <c r="DIK28" i="7" s="1"/>
  <c r="DIM28" i="7" s="1"/>
  <c r="DIO28" i="7" s="1"/>
  <c r="DIQ28" i="7" s="1"/>
  <c r="DIS28" i="7" s="1"/>
  <c r="DIU28" i="7" s="1"/>
  <c r="DIW28" i="7" s="1"/>
  <c r="DIY28" i="7" s="1"/>
  <c r="DJA28" i="7" s="1"/>
  <c r="DJC28" i="7" s="1"/>
  <c r="DJE28" i="7" s="1"/>
  <c r="DJG28" i="7" s="1"/>
  <c r="DJI28" i="7" s="1"/>
  <c r="DJK28" i="7" s="1"/>
  <c r="DJM28" i="7" s="1"/>
  <c r="DJO28" i="7" s="1"/>
  <c r="DJQ28" i="7" s="1"/>
  <c r="DJS28" i="7" s="1"/>
  <c r="DJU28" i="7" s="1"/>
  <c r="DJW28" i="7" s="1"/>
  <c r="DJY28" i="7" s="1"/>
  <c r="DKA28" i="7" s="1"/>
  <c r="DKC28" i="7" s="1"/>
  <c r="DKE28" i="7" s="1"/>
  <c r="DKG28" i="7" s="1"/>
  <c r="DKI28" i="7" s="1"/>
  <c r="DKK28" i="7" s="1"/>
  <c r="DKM28" i="7" s="1"/>
  <c r="DKO28" i="7" s="1"/>
  <c r="DKQ28" i="7" s="1"/>
  <c r="DKS28" i="7" s="1"/>
  <c r="DKU28" i="7" s="1"/>
  <c r="DKW28" i="7" s="1"/>
  <c r="DKY28" i="7" s="1"/>
  <c r="DLA28" i="7" s="1"/>
  <c r="DLC28" i="7" s="1"/>
  <c r="DLE28" i="7" s="1"/>
  <c r="DLG28" i="7" s="1"/>
  <c r="DLI28" i="7" s="1"/>
  <c r="DLK28" i="7" s="1"/>
  <c r="DLM28" i="7" s="1"/>
  <c r="DLO28" i="7" s="1"/>
  <c r="DLQ28" i="7" s="1"/>
  <c r="DLS28" i="7" s="1"/>
  <c r="DLU28" i="7" s="1"/>
  <c r="DLW28" i="7" s="1"/>
  <c r="DLY28" i="7" s="1"/>
  <c r="DMA28" i="7" s="1"/>
  <c r="DMC28" i="7" s="1"/>
  <c r="DME28" i="7" s="1"/>
  <c r="DMG28" i="7" s="1"/>
  <c r="DMI28" i="7" s="1"/>
  <c r="DMK28" i="7" s="1"/>
  <c r="DMM28" i="7" s="1"/>
  <c r="DMO28" i="7" s="1"/>
  <c r="DMQ28" i="7" s="1"/>
  <c r="DMS28" i="7" s="1"/>
  <c r="DMU28" i="7" s="1"/>
  <c r="DMW28" i="7" s="1"/>
  <c r="DMY28" i="7" s="1"/>
  <c r="DNA28" i="7" s="1"/>
  <c r="DNC28" i="7" s="1"/>
  <c r="DNE28" i="7" s="1"/>
  <c r="DNG28" i="7" s="1"/>
  <c r="DNI28" i="7" s="1"/>
  <c r="DNK28" i="7" s="1"/>
  <c r="DNM28" i="7" s="1"/>
  <c r="DNO28" i="7" s="1"/>
  <c r="DNQ28" i="7" s="1"/>
  <c r="DNS28" i="7" s="1"/>
  <c r="DNU28" i="7" s="1"/>
  <c r="DNW28" i="7" s="1"/>
  <c r="DNY28" i="7" s="1"/>
  <c r="DOA28" i="7" s="1"/>
  <c r="DOC28" i="7" s="1"/>
  <c r="DOE28" i="7" s="1"/>
  <c r="DOG28" i="7" s="1"/>
  <c r="DOI28" i="7" s="1"/>
  <c r="DOK28" i="7" s="1"/>
  <c r="DOM28" i="7" s="1"/>
  <c r="DOO28" i="7" s="1"/>
  <c r="DOQ28" i="7" s="1"/>
  <c r="DOS28" i="7" s="1"/>
  <c r="DOU28" i="7" s="1"/>
  <c r="DOW28" i="7" s="1"/>
  <c r="DOY28" i="7" s="1"/>
  <c r="DPA28" i="7" s="1"/>
  <c r="DPC28" i="7" s="1"/>
  <c r="DPE28" i="7" s="1"/>
  <c r="DPG28" i="7" s="1"/>
  <c r="DPI28" i="7" s="1"/>
  <c r="DPK28" i="7" s="1"/>
  <c r="DPM28" i="7" s="1"/>
  <c r="DPO28" i="7" s="1"/>
  <c r="DPQ28" i="7" s="1"/>
  <c r="DPS28" i="7" s="1"/>
  <c r="DPU28" i="7" s="1"/>
  <c r="DPW28" i="7" s="1"/>
  <c r="DPY28" i="7" s="1"/>
  <c r="DQA28" i="7" s="1"/>
  <c r="DQC28" i="7" s="1"/>
  <c r="DQE28" i="7" s="1"/>
  <c r="DQG28" i="7" s="1"/>
  <c r="DQI28" i="7" s="1"/>
  <c r="DQK28" i="7" s="1"/>
  <c r="DQM28" i="7" s="1"/>
  <c r="DQO28" i="7" s="1"/>
  <c r="DQQ28" i="7" s="1"/>
  <c r="DQS28" i="7" s="1"/>
  <c r="DQU28" i="7" s="1"/>
  <c r="DQW28" i="7" s="1"/>
  <c r="DQY28" i="7" s="1"/>
  <c r="DRA28" i="7" s="1"/>
  <c r="DRC28" i="7" s="1"/>
  <c r="DRE28" i="7" s="1"/>
  <c r="DRG28" i="7" s="1"/>
  <c r="DRI28" i="7" s="1"/>
  <c r="DRK28" i="7" s="1"/>
  <c r="DRM28" i="7" s="1"/>
  <c r="DRO28" i="7" s="1"/>
  <c r="DRQ28" i="7" s="1"/>
  <c r="DRS28" i="7" s="1"/>
  <c r="DRU28" i="7" s="1"/>
  <c r="DRW28" i="7" s="1"/>
  <c r="DRY28" i="7" s="1"/>
  <c r="DSA28" i="7" s="1"/>
  <c r="DSC28" i="7" s="1"/>
  <c r="DSE28" i="7" s="1"/>
  <c r="DSG28" i="7" s="1"/>
  <c r="DSI28" i="7" s="1"/>
  <c r="DSK28" i="7" s="1"/>
  <c r="DSM28" i="7" s="1"/>
  <c r="DSO28" i="7" s="1"/>
  <c r="DSQ28" i="7" s="1"/>
  <c r="DSS28" i="7" s="1"/>
  <c r="DSU28" i="7" s="1"/>
  <c r="DSW28" i="7" s="1"/>
  <c r="DSY28" i="7" s="1"/>
  <c r="DTA28" i="7" s="1"/>
  <c r="DTC28" i="7" s="1"/>
  <c r="DTE28" i="7" s="1"/>
  <c r="DTG28" i="7" s="1"/>
  <c r="DTI28" i="7" s="1"/>
  <c r="DTK28" i="7" s="1"/>
  <c r="DTM28" i="7" s="1"/>
  <c r="DTO28" i="7" s="1"/>
  <c r="DTQ28" i="7" s="1"/>
  <c r="DTS28" i="7" s="1"/>
  <c r="DTU28" i="7" s="1"/>
  <c r="DTW28" i="7" s="1"/>
  <c r="DTY28" i="7" s="1"/>
  <c r="DUA28" i="7" s="1"/>
  <c r="DUC28" i="7" s="1"/>
  <c r="DUE28" i="7" s="1"/>
  <c r="DUG28" i="7" s="1"/>
  <c r="DUI28" i="7" s="1"/>
  <c r="DUK28" i="7" s="1"/>
  <c r="DUM28" i="7" s="1"/>
  <c r="DUO28" i="7" s="1"/>
  <c r="DUQ28" i="7" s="1"/>
  <c r="DUS28" i="7" s="1"/>
  <c r="DUU28" i="7" s="1"/>
  <c r="DUW28" i="7" s="1"/>
  <c r="DUY28" i="7" s="1"/>
  <c r="DVA28" i="7" s="1"/>
  <c r="DVC28" i="7" s="1"/>
  <c r="DVE28" i="7" s="1"/>
  <c r="DVG28" i="7" s="1"/>
  <c r="DVI28" i="7" s="1"/>
  <c r="DVK28" i="7" s="1"/>
  <c r="DVM28" i="7" s="1"/>
  <c r="DVO28" i="7" s="1"/>
  <c r="DVQ28" i="7" s="1"/>
  <c r="DVS28" i="7" s="1"/>
  <c r="DVU28" i="7" s="1"/>
  <c r="DVW28" i="7" s="1"/>
  <c r="DVY28" i="7" s="1"/>
  <c r="DWA28" i="7" s="1"/>
  <c r="DWC28" i="7" s="1"/>
  <c r="DWE28" i="7" s="1"/>
  <c r="DWG28" i="7" s="1"/>
  <c r="DWI28" i="7" s="1"/>
  <c r="DWK28" i="7" s="1"/>
  <c r="DWM28" i="7" s="1"/>
  <c r="DWO28" i="7" s="1"/>
  <c r="DWQ28" i="7" s="1"/>
  <c r="DWS28" i="7" s="1"/>
  <c r="DWU28" i="7" s="1"/>
  <c r="DWW28" i="7" s="1"/>
  <c r="DWY28" i="7" s="1"/>
  <c r="DXA28" i="7" s="1"/>
  <c r="DXC28" i="7" s="1"/>
  <c r="DXE28" i="7" s="1"/>
  <c r="DXG28" i="7" s="1"/>
  <c r="DXI28" i="7" s="1"/>
  <c r="DXK28" i="7" s="1"/>
  <c r="DXM28" i="7" s="1"/>
  <c r="DXO28" i="7" s="1"/>
  <c r="DXQ28" i="7" s="1"/>
  <c r="DXS28" i="7" s="1"/>
  <c r="DXU28" i="7" s="1"/>
  <c r="DXW28" i="7" s="1"/>
  <c r="DXY28" i="7" s="1"/>
  <c r="DYA28" i="7" s="1"/>
  <c r="DYC28" i="7" s="1"/>
  <c r="DYE28" i="7" s="1"/>
  <c r="DYG28" i="7" s="1"/>
  <c r="DYI28" i="7" s="1"/>
  <c r="DYK28" i="7" s="1"/>
  <c r="DYM28" i="7" s="1"/>
  <c r="DYO28" i="7" s="1"/>
  <c r="DYQ28" i="7" s="1"/>
  <c r="DYS28" i="7" s="1"/>
  <c r="DYU28" i="7" s="1"/>
  <c r="DYW28" i="7" s="1"/>
  <c r="DYY28" i="7" s="1"/>
  <c r="DZA28" i="7" s="1"/>
  <c r="DZC28" i="7" s="1"/>
  <c r="DZE28" i="7" s="1"/>
  <c r="DZG28" i="7" s="1"/>
  <c r="DZI28" i="7" s="1"/>
  <c r="DZK28" i="7" s="1"/>
  <c r="DZM28" i="7" s="1"/>
  <c r="DZO28" i="7" s="1"/>
  <c r="DZQ28" i="7" s="1"/>
  <c r="DZS28" i="7" s="1"/>
  <c r="DZU28" i="7" s="1"/>
  <c r="DZW28" i="7" s="1"/>
  <c r="DZY28" i="7" s="1"/>
  <c r="EAA28" i="7" s="1"/>
  <c r="EAC28" i="7" s="1"/>
  <c r="EAE28" i="7" s="1"/>
  <c r="EAG28" i="7" s="1"/>
  <c r="EAI28" i="7" s="1"/>
  <c r="EAK28" i="7" s="1"/>
  <c r="EAM28" i="7" s="1"/>
  <c r="EAO28" i="7" s="1"/>
  <c r="EAQ28" i="7" s="1"/>
  <c r="EAS28" i="7" s="1"/>
  <c r="EAU28" i="7" s="1"/>
  <c r="EAW28" i="7" s="1"/>
  <c r="EAY28" i="7" s="1"/>
  <c r="EBA28" i="7" s="1"/>
  <c r="EBC28" i="7" s="1"/>
  <c r="EBE28" i="7" s="1"/>
  <c r="EBG28" i="7" s="1"/>
  <c r="EBI28" i="7" s="1"/>
  <c r="EBK28" i="7" s="1"/>
  <c r="EBM28" i="7" s="1"/>
  <c r="EBO28" i="7" s="1"/>
  <c r="EBQ28" i="7" s="1"/>
  <c r="EBS28" i="7" s="1"/>
  <c r="EBU28" i="7" s="1"/>
  <c r="EBW28" i="7" s="1"/>
  <c r="EBY28" i="7" s="1"/>
  <c r="ECA28" i="7" s="1"/>
  <c r="ECC28" i="7" s="1"/>
  <c r="ECE28" i="7" s="1"/>
  <c r="ECG28" i="7" s="1"/>
  <c r="ECI28" i="7" s="1"/>
  <c r="ECK28" i="7" s="1"/>
  <c r="ECM28" i="7" s="1"/>
  <c r="ECO28" i="7" s="1"/>
  <c r="ECQ28" i="7" s="1"/>
  <c r="ECS28" i="7" s="1"/>
  <c r="ECU28" i="7" s="1"/>
  <c r="ECW28" i="7" s="1"/>
  <c r="ECY28" i="7" s="1"/>
  <c r="EDA28" i="7" s="1"/>
  <c r="EDC28" i="7" s="1"/>
  <c r="EDE28" i="7" s="1"/>
  <c r="EDG28" i="7" s="1"/>
  <c r="EDI28" i="7" s="1"/>
  <c r="EDK28" i="7" s="1"/>
  <c r="EDM28" i="7" s="1"/>
  <c r="EDO28" i="7" s="1"/>
  <c r="EDQ28" i="7" s="1"/>
  <c r="EDS28" i="7" s="1"/>
  <c r="EDU28" i="7" s="1"/>
  <c r="EDW28" i="7" s="1"/>
  <c r="EDY28" i="7" s="1"/>
  <c r="EEA28" i="7" s="1"/>
  <c r="EEC28" i="7" s="1"/>
  <c r="EEE28" i="7" s="1"/>
  <c r="EEG28" i="7" s="1"/>
  <c r="EEI28" i="7" s="1"/>
  <c r="EEK28" i="7" s="1"/>
  <c r="EEM28" i="7" s="1"/>
  <c r="EEO28" i="7" s="1"/>
  <c r="EEQ28" i="7" s="1"/>
  <c r="EES28" i="7" s="1"/>
  <c r="EEU28" i="7" s="1"/>
  <c r="EEW28" i="7" s="1"/>
  <c r="EEY28" i="7" s="1"/>
  <c r="EFA28" i="7" s="1"/>
  <c r="EFC28" i="7" s="1"/>
  <c r="EFE28" i="7" s="1"/>
  <c r="EFG28" i="7" s="1"/>
  <c r="EFI28" i="7" s="1"/>
  <c r="EFK28" i="7" s="1"/>
  <c r="EFM28" i="7" s="1"/>
  <c r="EFO28" i="7" s="1"/>
  <c r="EFQ28" i="7" s="1"/>
  <c r="EFS28" i="7" s="1"/>
  <c r="EFU28" i="7" s="1"/>
  <c r="EFW28" i="7" s="1"/>
  <c r="EFY28" i="7" s="1"/>
  <c r="EGA28" i="7" s="1"/>
  <c r="EGC28" i="7" s="1"/>
  <c r="EGE28" i="7" s="1"/>
  <c r="EGG28" i="7" s="1"/>
  <c r="EGI28" i="7" s="1"/>
  <c r="EGK28" i="7" s="1"/>
  <c r="EGM28" i="7" s="1"/>
  <c r="EGO28" i="7" s="1"/>
  <c r="EGQ28" i="7" s="1"/>
  <c r="EGS28" i="7" s="1"/>
  <c r="EGU28" i="7" s="1"/>
  <c r="EGW28" i="7" s="1"/>
  <c r="EGY28" i="7" s="1"/>
  <c r="EHA28" i="7" s="1"/>
  <c r="EHC28" i="7" s="1"/>
  <c r="EHE28" i="7" s="1"/>
  <c r="EHG28" i="7" s="1"/>
  <c r="EHI28" i="7" s="1"/>
  <c r="EHK28" i="7" s="1"/>
  <c r="EHM28" i="7" s="1"/>
  <c r="EHO28" i="7" s="1"/>
  <c r="EHQ28" i="7" s="1"/>
  <c r="EHS28" i="7" s="1"/>
  <c r="EHU28" i="7" s="1"/>
  <c r="EHW28" i="7" s="1"/>
  <c r="EHY28" i="7" s="1"/>
  <c r="EIA28" i="7" s="1"/>
  <c r="EIC28" i="7" s="1"/>
  <c r="EIE28" i="7" s="1"/>
  <c r="EIG28" i="7" s="1"/>
  <c r="EII28" i="7" s="1"/>
  <c r="EIK28" i="7" s="1"/>
  <c r="EIM28" i="7" s="1"/>
  <c r="EIO28" i="7" s="1"/>
  <c r="EIQ28" i="7" s="1"/>
  <c r="EIS28" i="7" s="1"/>
  <c r="EIU28" i="7" s="1"/>
  <c r="EIW28" i="7" s="1"/>
  <c r="EIY28" i="7" s="1"/>
  <c r="EJA28" i="7" s="1"/>
  <c r="EJC28" i="7" s="1"/>
  <c r="EJE28" i="7" s="1"/>
  <c r="EJG28" i="7" s="1"/>
  <c r="EJI28" i="7" s="1"/>
  <c r="EJK28" i="7" s="1"/>
  <c r="EJM28" i="7" s="1"/>
  <c r="EJO28" i="7" s="1"/>
  <c r="EJQ28" i="7" s="1"/>
  <c r="EJS28" i="7" s="1"/>
  <c r="EJU28" i="7" s="1"/>
  <c r="EJW28" i="7" s="1"/>
  <c r="EJY28" i="7" s="1"/>
  <c r="EKA28" i="7" s="1"/>
  <c r="EKC28" i="7" s="1"/>
  <c r="EKE28" i="7" s="1"/>
  <c r="EKG28" i="7" s="1"/>
  <c r="EKI28" i="7" s="1"/>
  <c r="EKK28" i="7" s="1"/>
  <c r="EKM28" i="7" s="1"/>
  <c r="EKO28" i="7" s="1"/>
  <c r="EKQ28" i="7" s="1"/>
  <c r="EKS28" i="7" s="1"/>
  <c r="EKU28" i="7" s="1"/>
  <c r="EKW28" i="7" s="1"/>
  <c r="EKY28" i="7" s="1"/>
  <c r="ELA28" i="7" s="1"/>
  <c r="ELC28" i="7" s="1"/>
  <c r="ELE28" i="7" s="1"/>
  <c r="ELG28" i="7" s="1"/>
  <c r="ELI28" i="7" s="1"/>
  <c r="ELK28" i="7" s="1"/>
  <c r="ELM28" i="7" s="1"/>
  <c r="ELO28" i="7" s="1"/>
  <c r="ELQ28" i="7" s="1"/>
  <c r="ELS28" i="7" s="1"/>
  <c r="ELU28" i="7" s="1"/>
  <c r="ELW28" i="7" s="1"/>
  <c r="ELY28" i="7" s="1"/>
  <c r="EMA28" i="7" s="1"/>
  <c r="EMC28" i="7" s="1"/>
  <c r="EME28" i="7" s="1"/>
  <c r="EMG28" i="7" s="1"/>
  <c r="EMI28" i="7" s="1"/>
  <c r="EMK28" i="7" s="1"/>
  <c r="EMM28" i="7" s="1"/>
  <c r="EMO28" i="7" s="1"/>
  <c r="EMQ28" i="7" s="1"/>
  <c r="EMS28" i="7" s="1"/>
  <c r="EMU28" i="7" s="1"/>
  <c r="EMW28" i="7" s="1"/>
  <c r="EMY28" i="7" s="1"/>
  <c r="ENA28" i="7" s="1"/>
  <c r="ENC28" i="7" s="1"/>
  <c r="ENE28" i="7" s="1"/>
  <c r="ENG28" i="7" s="1"/>
  <c r="ENI28" i="7" s="1"/>
  <c r="ENK28" i="7" s="1"/>
  <c r="ENM28" i="7" s="1"/>
  <c r="ENO28" i="7" s="1"/>
  <c r="ENQ28" i="7" s="1"/>
  <c r="ENS28" i="7" s="1"/>
  <c r="ENU28" i="7" s="1"/>
  <c r="ENW28" i="7" s="1"/>
  <c r="ENY28" i="7" s="1"/>
  <c r="EOA28" i="7" s="1"/>
  <c r="EOC28" i="7" s="1"/>
  <c r="EOE28" i="7" s="1"/>
  <c r="EOG28" i="7" s="1"/>
  <c r="EOI28" i="7" s="1"/>
  <c r="EOK28" i="7" s="1"/>
  <c r="EOM28" i="7" s="1"/>
  <c r="EOO28" i="7" s="1"/>
  <c r="EOQ28" i="7" s="1"/>
  <c r="EOS28" i="7" s="1"/>
  <c r="EOU28" i="7" s="1"/>
  <c r="EOW28" i="7" s="1"/>
  <c r="EOY28" i="7" s="1"/>
  <c r="EPA28" i="7" s="1"/>
  <c r="EPC28" i="7" s="1"/>
  <c r="EPE28" i="7" s="1"/>
  <c r="EPG28" i="7" s="1"/>
  <c r="EPI28" i="7" s="1"/>
  <c r="EPK28" i="7" s="1"/>
  <c r="EPM28" i="7" s="1"/>
  <c r="EPO28" i="7" s="1"/>
  <c r="EPQ28" i="7" s="1"/>
  <c r="EPS28" i="7" s="1"/>
  <c r="EPU28" i="7" s="1"/>
  <c r="EPW28" i="7" s="1"/>
  <c r="EPY28" i="7" s="1"/>
  <c r="EQA28" i="7" s="1"/>
  <c r="EQC28" i="7" s="1"/>
  <c r="EQE28" i="7" s="1"/>
  <c r="EQG28" i="7" s="1"/>
  <c r="EQI28" i="7" s="1"/>
  <c r="EQK28" i="7" s="1"/>
  <c r="EQM28" i="7" s="1"/>
  <c r="EQO28" i="7" s="1"/>
  <c r="EQQ28" i="7" s="1"/>
  <c r="EQS28" i="7" s="1"/>
  <c r="EQU28" i="7" s="1"/>
  <c r="EQW28" i="7" s="1"/>
  <c r="EQY28" i="7" s="1"/>
  <c r="ERA28" i="7" s="1"/>
  <c r="ERC28" i="7" s="1"/>
  <c r="ERE28" i="7" s="1"/>
  <c r="ERG28" i="7" s="1"/>
  <c r="ERI28" i="7" s="1"/>
  <c r="ERK28" i="7" s="1"/>
  <c r="ERM28" i="7" s="1"/>
  <c r="ERO28" i="7" s="1"/>
  <c r="ERQ28" i="7" s="1"/>
  <c r="ERS28" i="7" s="1"/>
  <c r="ERU28" i="7" s="1"/>
  <c r="ERW28" i="7" s="1"/>
  <c r="ERY28" i="7" s="1"/>
  <c r="ESA28" i="7" s="1"/>
  <c r="ESC28" i="7" s="1"/>
  <c r="ESE28" i="7" s="1"/>
  <c r="ESG28" i="7" s="1"/>
  <c r="ESI28" i="7" s="1"/>
  <c r="ESK28" i="7" s="1"/>
  <c r="ESM28" i="7" s="1"/>
  <c r="ESO28" i="7" s="1"/>
  <c r="ESQ28" i="7" s="1"/>
  <c r="ESS28" i="7" s="1"/>
  <c r="ESU28" i="7" s="1"/>
  <c r="ESW28" i="7" s="1"/>
  <c r="ESY28" i="7" s="1"/>
  <c r="ETA28" i="7" s="1"/>
  <c r="ETC28" i="7" s="1"/>
  <c r="ETE28" i="7" s="1"/>
  <c r="ETG28" i="7" s="1"/>
  <c r="ETI28" i="7" s="1"/>
  <c r="ETK28" i="7" s="1"/>
  <c r="ETM28" i="7" s="1"/>
  <c r="ETO28" i="7" s="1"/>
  <c r="ETQ28" i="7" s="1"/>
  <c r="ETS28" i="7" s="1"/>
  <c r="ETU28" i="7" s="1"/>
  <c r="ETW28" i="7" s="1"/>
  <c r="ETY28" i="7" s="1"/>
  <c r="EUA28" i="7" s="1"/>
  <c r="EUC28" i="7" s="1"/>
  <c r="EUE28" i="7" s="1"/>
  <c r="EUG28" i="7" s="1"/>
  <c r="EUI28" i="7" s="1"/>
  <c r="EUK28" i="7" s="1"/>
  <c r="EUM28" i="7" s="1"/>
  <c r="EUO28" i="7" s="1"/>
  <c r="EUQ28" i="7" s="1"/>
  <c r="EUS28" i="7" s="1"/>
  <c r="EUU28" i="7" s="1"/>
  <c r="EUW28" i="7" s="1"/>
  <c r="EUY28" i="7" s="1"/>
  <c r="EVA28" i="7" s="1"/>
  <c r="EVC28" i="7" s="1"/>
  <c r="EVE28" i="7" s="1"/>
  <c r="EVG28" i="7" s="1"/>
  <c r="EVI28" i="7" s="1"/>
  <c r="EVK28" i="7" s="1"/>
  <c r="EVM28" i="7" s="1"/>
  <c r="EVO28" i="7" s="1"/>
  <c r="EVQ28" i="7" s="1"/>
  <c r="EVS28" i="7" s="1"/>
  <c r="EVU28" i="7" s="1"/>
  <c r="EVW28" i="7" s="1"/>
  <c r="EVY28" i="7" s="1"/>
  <c r="EWA28" i="7" s="1"/>
  <c r="EWC28" i="7" s="1"/>
  <c r="EWE28" i="7" s="1"/>
  <c r="EWG28" i="7" s="1"/>
  <c r="EWI28" i="7" s="1"/>
  <c r="EWK28" i="7" s="1"/>
  <c r="EWM28" i="7" s="1"/>
  <c r="EWO28" i="7" s="1"/>
  <c r="EWQ28" i="7" s="1"/>
  <c r="EWS28" i="7" s="1"/>
  <c r="EWU28" i="7" s="1"/>
  <c r="EWW28" i="7" s="1"/>
  <c r="EWY28" i="7" s="1"/>
  <c r="EXA28" i="7" s="1"/>
  <c r="EXC28" i="7" s="1"/>
  <c r="EXE28" i="7" s="1"/>
  <c r="EXG28" i="7" s="1"/>
  <c r="EXI28" i="7" s="1"/>
  <c r="EXK28" i="7" s="1"/>
  <c r="EXM28" i="7" s="1"/>
  <c r="EXO28" i="7" s="1"/>
  <c r="EXQ28" i="7" s="1"/>
  <c r="EXS28" i="7" s="1"/>
  <c r="EXU28" i="7" s="1"/>
  <c r="EXW28" i="7" s="1"/>
  <c r="EXY28" i="7" s="1"/>
  <c r="EYA28" i="7" s="1"/>
  <c r="EYC28" i="7" s="1"/>
  <c r="EYE28" i="7" s="1"/>
  <c r="EYG28" i="7" s="1"/>
  <c r="EYI28" i="7" s="1"/>
  <c r="EYK28" i="7" s="1"/>
  <c r="EYM28" i="7" s="1"/>
  <c r="EYO28" i="7" s="1"/>
  <c r="EYQ28" i="7" s="1"/>
  <c r="EYS28" i="7" s="1"/>
  <c r="EYU28" i="7" s="1"/>
  <c r="EYW28" i="7" s="1"/>
  <c r="EYY28" i="7" s="1"/>
  <c r="EZA28" i="7" s="1"/>
  <c r="EZC28" i="7" s="1"/>
  <c r="EZE28" i="7" s="1"/>
  <c r="EZG28" i="7" s="1"/>
  <c r="EZI28" i="7" s="1"/>
  <c r="EZK28" i="7" s="1"/>
  <c r="EZM28" i="7" s="1"/>
  <c r="EZO28" i="7" s="1"/>
  <c r="EZQ28" i="7" s="1"/>
  <c r="EZS28" i="7" s="1"/>
  <c r="EZU28" i="7" s="1"/>
  <c r="EZW28" i="7" s="1"/>
  <c r="EZY28" i="7" s="1"/>
  <c r="FAA28" i="7" s="1"/>
  <c r="FAC28" i="7" s="1"/>
  <c r="FAE28" i="7" s="1"/>
  <c r="FAG28" i="7" s="1"/>
  <c r="FAI28" i="7" s="1"/>
  <c r="FAK28" i="7" s="1"/>
  <c r="FAM28" i="7" s="1"/>
  <c r="FAO28" i="7" s="1"/>
  <c r="FAQ28" i="7" s="1"/>
  <c r="FAS28" i="7" s="1"/>
  <c r="FAU28" i="7" s="1"/>
  <c r="FAW28" i="7" s="1"/>
  <c r="FAY28" i="7" s="1"/>
  <c r="FBA28" i="7" s="1"/>
  <c r="FBC28" i="7" s="1"/>
  <c r="FBE28" i="7" s="1"/>
  <c r="FBG28" i="7" s="1"/>
  <c r="FBI28" i="7" s="1"/>
  <c r="FBK28" i="7" s="1"/>
  <c r="FBM28" i="7" s="1"/>
  <c r="FBO28" i="7" s="1"/>
  <c r="FBQ28" i="7" s="1"/>
  <c r="FBS28" i="7" s="1"/>
  <c r="FBU28" i="7" s="1"/>
  <c r="FBW28" i="7" s="1"/>
  <c r="FBY28" i="7" s="1"/>
  <c r="FCA28" i="7" s="1"/>
  <c r="FCC28" i="7" s="1"/>
  <c r="FCE28" i="7" s="1"/>
  <c r="FCG28" i="7" s="1"/>
  <c r="FCI28" i="7" s="1"/>
  <c r="FCK28" i="7" s="1"/>
  <c r="FCM28" i="7" s="1"/>
  <c r="FCO28" i="7" s="1"/>
  <c r="FCQ28" i="7" s="1"/>
  <c r="FCS28" i="7" s="1"/>
  <c r="FCU28" i="7" s="1"/>
  <c r="FCW28" i="7" s="1"/>
  <c r="FCY28" i="7" s="1"/>
  <c r="FDA28" i="7" s="1"/>
  <c r="FDC28" i="7" s="1"/>
  <c r="FDE28" i="7" s="1"/>
  <c r="FDG28" i="7" s="1"/>
  <c r="FDI28" i="7" s="1"/>
  <c r="FDK28" i="7" s="1"/>
  <c r="FDM28" i="7" s="1"/>
  <c r="FDO28" i="7" s="1"/>
  <c r="FDQ28" i="7" s="1"/>
  <c r="FDS28" i="7" s="1"/>
  <c r="FDU28" i="7" s="1"/>
  <c r="FDW28" i="7" s="1"/>
  <c r="FDY28" i="7" s="1"/>
  <c r="FEA28" i="7" s="1"/>
  <c r="FEC28" i="7" s="1"/>
  <c r="FEE28" i="7" s="1"/>
  <c r="FEG28" i="7" s="1"/>
  <c r="FEI28" i="7" s="1"/>
  <c r="FEK28" i="7" s="1"/>
  <c r="FEM28" i="7" s="1"/>
  <c r="FEO28" i="7" s="1"/>
  <c r="FEQ28" i="7" s="1"/>
  <c r="FES28" i="7" s="1"/>
  <c r="FEU28" i="7" s="1"/>
  <c r="FEW28" i="7" s="1"/>
  <c r="FEY28" i="7" s="1"/>
  <c r="FFA28" i="7" s="1"/>
  <c r="FFC28" i="7" s="1"/>
  <c r="FFE28" i="7" s="1"/>
  <c r="FFG28" i="7" s="1"/>
  <c r="FFI28" i="7" s="1"/>
  <c r="FFK28" i="7" s="1"/>
  <c r="FFM28" i="7" s="1"/>
  <c r="FFO28" i="7" s="1"/>
  <c r="FFQ28" i="7" s="1"/>
  <c r="FFS28" i="7" s="1"/>
  <c r="FFU28" i="7" s="1"/>
  <c r="FFW28" i="7" s="1"/>
  <c r="FFY28" i="7" s="1"/>
  <c r="FGA28" i="7" s="1"/>
  <c r="FGC28" i="7" s="1"/>
  <c r="FGE28" i="7" s="1"/>
  <c r="FGG28" i="7" s="1"/>
  <c r="FGI28" i="7" s="1"/>
  <c r="FGK28" i="7" s="1"/>
  <c r="FGM28" i="7" s="1"/>
  <c r="FGO28" i="7" s="1"/>
  <c r="FGQ28" i="7" s="1"/>
  <c r="FGS28" i="7" s="1"/>
  <c r="FGU28" i="7" s="1"/>
  <c r="FGW28" i="7" s="1"/>
  <c r="FGY28" i="7" s="1"/>
  <c r="FHA28" i="7" s="1"/>
  <c r="FHC28" i="7" s="1"/>
  <c r="FHE28" i="7" s="1"/>
  <c r="FHG28" i="7" s="1"/>
  <c r="FHI28" i="7" s="1"/>
  <c r="FHK28" i="7" s="1"/>
  <c r="FHM28" i="7" s="1"/>
  <c r="FHO28" i="7" s="1"/>
  <c r="FHQ28" i="7" s="1"/>
  <c r="FHS28" i="7" s="1"/>
  <c r="FHU28" i="7" s="1"/>
  <c r="FHW28" i="7" s="1"/>
  <c r="FHY28" i="7" s="1"/>
  <c r="FIA28" i="7" s="1"/>
  <c r="FIC28" i="7" s="1"/>
  <c r="FIE28" i="7" s="1"/>
  <c r="FIG28" i="7" s="1"/>
  <c r="FII28" i="7" s="1"/>
  <c r="FIK28" i="7" s="1"/>
  <c r="FIM28" i="7" s="1"/>
  <c r="FIO28" i="7" s="1"/>
  <c r="FIQ28" i="7" s="1"/>
  <c r="FIS28" i="7" s="1"/>
  <c r="FIU28" i="7" s="1"/>
  <c r="FIW28" i="7" s="1"/>
  <c r="FIY28" i="7" s="1"/>
  <c r="FJA28" i="7" s="1"/>
  <c r="FJC28" i="7" s="1"/>
  <c r="FJE28" i="7" s="1"/>
  <c r="FJG28" i="7" s="1"/>
  <c r="FJI28" i="7" s="1"/>
  <c r="FJK28" i="7" s="1"/>
  <c r="FJM28" i="7" s="1"/>
  <c r="FJO28" i="7" s="1"/>
  <c r="FJQ28" i="7" s="1"/>
  <c r="FJS28" i="7" s="1"/>
  <c r="FJU28" i="7" s="1"/>
  <c r="FJW28" i="7" s="1"/>
  <c r="FJY28" i="7" s="1"/>
  <c r="FKA28" i="7" s="1"/>
  <c r="FKC28" i="7" s="1"/>
  <c r="FKE28" i="7" s="1"/>
  <c r="FKG28" i="7" s="1"/>
  <c r="FKI28" i="7" s="1"/>
  <c r="FKK28" i="7" s="1"/>
  <c r="FKM28" i="7" s="1"/>
  <c r="FKO28" i="7" s="1"/>
  <c r="FKQ28" i="7" s="1"/>
  <c r="FKS28" i="7" s="1"/>
  <c r="FKU28" i="7" s="1"/>
  <c r="FKW28" i="7" s="1"/>
  <c r="FKY28" i="7" s="1"/>
  <c r="FLA28" i="7" s="1"/>
  <c r="FLC28" i="7" s="1"/>
  <c r="FLE28" i="7" s="1"/>
  <c r="FLG28" i="7" s="1"/>
  <c r="FLI28" i="7" s="1"/>
  <c r="FLK28" i="7" s="1"/>
  <c r="FLM28" i="7" s="1"/>
  <c r="FLO28" i="7" s="1"/>
  <c r="FLQ28" i="7" s="1"/>
  <c r="FLS28" i="7" s="1"/>
  <c r="FLU28" i="7" s="1"/>
  <c r="FLW28" i="7" s="1"/>
  <c r="FLY28" i="7" s="1"/>
  <c r="FMA28" i="7" s="1"/>
  <c r="FMC28" i="7" s="1"/>
  <c r="FME28" i="7" s="1"/>
  <c r="FMG28" i="7" s="1"/>
  <c r="FMI28" i="7" s="1"/>
  <c r="FMK28" i="7" s="1"/>
  <c r="FMM28" i="7" s="1"/>
  <c r="FMO28" i="7" s="1"/>
  <c r="FMQ28" i="7" s="1"/>
  <c r="FMS28" i="7" s="1"/>
  <c r="FMU28" i="7" s="1"/>
  <c r="FMW28" i="7" s="1"/>
  <c r="FMY28" i="7" s="1"/>
  <c r="FNA28" i="7" s="1"/>
  <c r="FNC28" i="7" s="1"/>
  <c r="FNE28" i="7" s="1"/>
  <c r="FNG28" i="7" s="1"/>
  <c r="FNI28" i="7" s="1"/>
  <c r="FNK28" i="7" s="1"/>
  <c r="FNM28" i="7" s="1"/>
  <c r="FNO28" i="7" s="1"/>
  <c r="FNQ28" i="7" s="1"/>
  <c r="FNS28" i="7" s="1"/>
  <c r="FNU28" i="7" s="1"/>
  <c r="FNW28" i="7" s="1"/>
  <c r="FNY28" i="7" s="1"/>
  <c r="FOA28" i="7" s="1"/>
  <c r="FOC28" i="7" s="1"/>
  <c r="FOE28" i="7" s="1"/>
  <c r="FOG28" i="7" s="1"/>
  <c r="FOI28" i="7" s="1"/>
  <c r="FOK28" i="7" s="1"/>
  <c r="FOM28" i="7" s="1"/>
  <c r="FOO28" i="7" s="1"/>
  <c r="FOQ28" i="7" s="1"/>
  <c r="FOS28" i="7" s="1"/>
  <c r="FOU28" i="7" s="1"/>
  <c r="FOW28" i="7" s="1"/>
  <c r="FOY28" i="7" s="1"/>
  <c r="FPA28" i="7" s="1"/>
  <c r="FPC28" i="7" s="1"/>
  <c r="FPE28" i="7" s="1"/>
  <c r="FPG28" i="7" s="1"/>
  <c r="FPI28" i="7" s="1"/>
  <c r="FPK28" i="7" s="1"/>
  <c r="FPM28" i="7" s="1"/>
  <c r="FPO28" i="7" s="1"/>
  <c r="FPQ28" i="7" s="1"/>
  <c r="FPS28" i="7" s="1"/>
  <c r="FPU28" i="7" s="1"/>
  <c r="FPW28" i="7" s="1"/>
  <c r="FPY28" i="7" s="1"/>
  <c r="FQA28" i="7" s="1"/>
  <c r="FQC28" i="7" s="1"/>
  <c r="FQE28" i="7" s="1"/>
  <c r="FQG28" i="7" s="1"/>
  <c r="FQI28" i="7" s="1"/>
  <c r="FQK28" i="7" s="1"/>
  <c r="FQM28" i="7" s="1"/>
  <c r="FQO28" i="7" s="1"/>
  <c r="FQQ28" i="7" s="1"/>
  <c r="FQS28" i="7" s="1"/>
  <c r="FQU28" i="7" s="1"/>
  <c r="FQW28" i="7" s="1"/>
  <c r="FQY28" i="7" s="1"/>
  <c r="FRA28" i="7" s="1"/>
  <c r="FRC28" i="7" s="1"/>
  <c r="FRE28" i="7" s="1"/>
  <c r="FRG28" i="7" s="1"/>
  <c r="FRI28" i="7" s="1"/>
  <c r="FRK28" i="7" s="1"/>
  <c r="FRM28" i="7" s="1"/>
  <c r="FRO28" i="7" s="1"/>
  <c r="FRQ28" i="7" s="1"/>
  <c r="FRS28" i="7" s="1"/>
  <c r="FRU28" i="7" s="1"/>
  <c r="FRW28" i="7" s="1"/>
  <c r="FRY28" i="7" s="1"/>
  <c r="FSA28" i="7" s="1"/>
  <c r="FSC28" i="7" s="1"/>
  <c r="FSE28" i="7" s="1"/>
  <c r="FSG28" i="7" s="1"/>
  <c r="FSI28" i="7" s="1"/>
  <c r="FSK28" i="7" s="1"/>
  <c r="FSM28" i="7" s="1"/>
  <c r="FSO28" i="7" s="1"/>
  <c r="FSQ28" i="7" s="1"/>
  <c r="FSS28" i="7" s="1"/>
  <c r="FSU28" i="7" s="1"/>
  <c r="FSW28" i="7" s="1"/>
  <c r="FSY28" i="7" s="1"/>
  <c r="FTA28" i="7" s="1"/>
  <c r="FTC28" i="7" s="1"/>
  <c r="FTE28" i="7" s="1"/>
  <c r="FTG28" i="7" s="1"/>
  <c r="FTI28" i="7" s="1"/>
  <c r="FTK28" i="7" s="1"/>
  <c r="FTM28" i="7" s="1"/>
  <c r="FTO28" i="7" s="1"/>
  <c r="FTQ28" i="7" s="1"/>
  <c r="FTS28" i="7" s="1"/>
  <c r="FTU28" i="7" s="1"/>
  <c r="FTW28" i="7" s="1"/>
  <c r="FTY28" i="7" s="1"/>
  <c r="FUA28" i="7" s="1"/>
  <c r="FUC28" i="7" s="1"/>
  <c r="FUE28" i="7" s="1"/>
  <c r="FUG28" i="7" s="1"/>
  <c r="FUI28" i="7" s="1"/>
  <c r="FUK28" i="7" s="1"/>
  <c r="FUM28" i="7" s="1"/>
  <c r="FUO28" i="7" s="1"/>
  <c r="FUQ28" i="7" s="1"/>
  <c r="FUS28" i="7" s="1"/>
  <c r="FUU28" i="7" s="1"/>
  <c r="FUW28" i="7" s="1"/>
  <c r="FUY28" i="7" s="1"/>
  <c r="FVA28" i="7" s="1"/>
  <c r="FVC28" i="7" s="1"/>
  <c r="FVE28" i="7" s="1"/>
  <c r="FVG28" i="7" s="1"/>
  <c r="FVI28" i="7" s="1"/>
  <c r="FVK28" i="7" s="1"/>
  <c r="FVM28" i="7" s="1"/>
  <c r="FVO28" i="7" s="1"/>
  <c r="FVQ28" i="7" s="1"/>
  <c r="FVS28" i="7" s="1"/>
  <c r="FVU28" i="7" s="1"/>
  <c r="FVW28" i="7" s="1"/>
  <c r="FVY28" i="7" s="1"/>
  <c r="FWA28" i="7" s="1"/>
  <c r="FWC28" i="7" s="1"/>
  <c r="FWE28" i="7" s="1"/>
  <c r="FWG28" i="7" s="1"/>
  <c r="FWI28" i="7" s="1"/>
  <c r="FWK28" i="7" s="1"/>
  <c r="FWM28" i="7" s="1"/>
  <c r="FWO28" i="7" s="1"/>
  <c r="FWQ28" i="7" s="1"/>
  <c r="FWS28" i="7" s="1"/>
  <c r="FWU28" i="7" s="1"/>
  <c r="FWW28" i="7" s="1"/>
  <c r="FWY28" i="7" s="1"/>
  <c r="FXA28" i="7" s="1"/>
  <c r="FXC28" i="7" s="1"/>
  <c r="FXE28" i="7" s="1"/>
  <c r="FXG28" i="7" s="1"/>
  <c r="FXI28" i="7" s="1"/>
  <c r="FXK28" i="7" s="1"/>
  <c r="FXM28" i="7" s="1"/>
  <c r="FXO28" i="7" s="1"/>
  <c r="FXQ28" i="7" s="1"/>
  <c r="FXS28" i="7" s="1"/>
  <c r="FXU28" i="7" s="1"/>
  <c r="FXW28" i="7" s="1"/>
  <c r="FXY28" i="7" s="1"/>
  <c r="FYA28" i="7" s="1"/>
  <c r="FYC28" i="7" s="1"/>
  <c r="FYE28" i="7" s="1"/>
  <c r="FYG28" i="7" s="1"/>
  <c r="FYI28" i="7" s="1"/>
  <c r="FYK28" i="7" s="1"/>
  <c r="FYM28" i="7" s="1"/>
  <c r="FYO28" i="7" s="1"/>
  <c r="FYQ28" i="7" s="1"/>
  <c r="FYS28" i="7" s="1"/>
  <c r="FYU28" i="7" s="1"/>
  <c r="FYW28" i="7" s="1"/>
  <c r="FYY28" i="7" s="1"/>
  <c r="FZA28" i="7" s="1"/>
  <c r="FZC28" i="7" s="1"/>
  <c r="FZE28" i="7" s="1"/>
  <c r="FZG28" i="7" s="1"/>
  <c r="FZI28" i="7" s="1"/>
  <c r="FZK28" i="7" s="1"/>
  <c r="FZM28" i="7" s="1"/>
  <c r="FZO28" i="7" s="1"/>
  <c r="FZQ28" i="7" s="1"/>
  <c r="FZS28" i="7" s="1"/>
  <c r="FZU28" i="7" s="1"/>
  <c r="FZW28" i="7" s="1"/>
  <c r="FZY28" i="7" s="1"/>
  <c r="GAA28" i="7" s="1"/>
  <c r="GAC28" i="7" s="1"/>
  <c r="GAE28" i="7" s="1"/>
  <c r="GAG28" i="7" s="1"/>
  <c r="GAI28" i="7" s="1"/>
  <c r="GAK28" i="7" s="1"/>
  <c r="GAM28" i="7" s="1"/>
  <c r="GAO28" i="7" s="1"/>
  <c r="GAQ28" i="7" s="1"/>
  <c r="GAS28" i="7" s="1"/>
  <c r="GAU28" i="7" s="1"/>
  <c r="GAW28" i="7" s="1"/>
  <c r="GAY28" i="7" s="1"/>
  <c r="GBA28" i="7" s="1"/>
  <c r="GBC28" i="7" s="1"/>
  <c r="GBE28" i="7" s="1"/>
  <c r="GBG28" i="7" s="1"/>
  <c r="GBI28" i="7" s="1"/>
  <c r="GBK28" i="7" s="1"/>
  <c r="GBM28" i="7" s="1"/>
  <c r="GBO28" i="7" s="1"/>
  <c r="GBQ28" i="7" s="1"/>
  <c r="GBS28" i="7" s="1"/>
  <c r="GBU28" i="7" s="1"/>
  <c r="GBW28" i="7" s="1"/>
  <c r="GBY28" i="7" s="1"/>
  <c r="GCA28" i="7" s="1"/>
  <c r="GCC28" i="7" s="1"/>
  <c r="GCE28" i="7" s="1"/>
  <c r="GCG28" i="7" s="1"/>
  <c r="GCI28" i="7" s="1"/>
  <c r="GCK28" i="7" s="1"/>
  <c r="GCM28" i="7" s="1"/>
  <c r="GCO28" i="7" s="1"/>
  <c r="GCQ28" i="7" s="1"/>
  <c r="GCS28" i="7" s="1"/>
  <c r="GCU28" i="7" s="1"/>
  <c r="GCW28" i="7" s="1"/>
  <c r="GCY28" i="7" s="1"/>
  <c r="GDA28" i="7" s="1"/>
  <c r="GDC28" i="7" s="1"/>
  <c r="GDE28" i="7" s="1"/>
  <c r="GDG28" i="7" s="1"/>
  <c r="GDI28" i="7" s="1"/>
  <c r="GDK28" i="7" s="1"/>
  <c r="GDM28" i="7" s="1"/>
  <c r="GDO28" i="7" s="1"/>
  <c r="GDQ28" i="7" s="1"/>
  <c r="GDS28" i="7" s="1"/>
  <c r="GDU28" i="7" s="1"/>
  <c r="GDW28" i="7" s="1"/>
  <c r="GDY28" i="7" s="1"/>
  <c r="GEA28" i="7" s="1"/>
  <c r="GEC28" i="7" s="1"/>
  <c r="GEE28" i="7" s="1"/>
  <c r="GEG28" i="7" s="1"/>
  <c r="GEI28" i="7" s="1"/>
  <c r="GEK28" i="7" s="1"/>
  <c r="GEM28" i="7" s="1"/>
  <c r="GEO28" i="7" s="1"/>
  <c r="GEQ28" i="7" s="1"/>
  <c r="GES28" i="7" s="1"/>
  <c r="GEU28" i="7" s="1"/>
  <c r="GEW28" i="7" s="1"/>
  <c r="GEY28" i="7" s="1"/>
  <c r="GFA28" i="7" s="1"/>
  <c r="GFC28" i="7" s="1"/>
  <c r="GFE28" i="7" s="1"/>
  <c r="GFG28" i="7" s="1"/>
  <c r="GFI28" i="7" s="1"/>
  <c r="GFK28" i="7" s="1"/>
  <c r="GFM28" i="7" s="1"/>
  <c r="GFO28" i="7" s="1"/>
  <c r="GFQ28" i="7" s="1"/>
  <c r="GFS28" i="7" s="1"/>
  <c r="GFU28" i="7" s="1"/>
  <c r="GFW28" i="7" s="1"/>
  <c r="GFY28" i="7" s="1"/>
  <c r="GGA28" i="7" s="1"/>
  <c r="GGC28" i="7" s="1"/>
  <c r="GGE28" i="7" s="1"/>
  <c r="GGG28" i="7" s="1"/>
  <c r="GGI28" i="7" s="1"/>
  <c r="GGK28" i="7" s="1"/>
  <c r="GGM28" i="7" s="1"/>
  <c r="GGO28" i="7" s="1"/>
  <c r="GGQ28" i="7" s="1"/>
  <c r="GGS28" i="7" s="1"/>
  <c r="GGU28" i="7" s="1"/>
  <c r="GGW28" i="7" s="1"/>
  <c r="GGY28" i="7" s="1"/>
  <c r="GHA28" i="7" s="1"/>
  <c r="GHC28" i="7" s="1"/>
  <c r="GHE28" i="7" s="1"/>
  <c r="GHG28" i="7" s="1"/>
  <c r="GHI28" i="7" s="1"/>
  <c r="GHK28" i="7" s="1"/>
  <c r="GHM28" i="7" s="1"/>
  <c r="GHO28" i="7" s="1"/>
  <c r="GHQ28" i="7" s="1"/>
  <c r="GHS28" i="7" s="1"/>
  <c r="GHU28" i="7" s="1"/>
  <c r="GHW28" i="7" s="1"/>
  <c r="GHY28" i="7" s="1"/>
  <c r="GIA28" i="7" s="1"/>
  <c r="GIC28" i="7" s="1"/>
  <c r="GIE28" i="7" s="1"/>
  <c r="GIG28" i="7" s="1"/>
  <c r="GII28" i="7" s="1"/>
  <c r="GIK28" i="7" s="1"/>
  <c r="GIM28" i="7" s="1"/>
  <c r="GIO28" i="7" s="1"/>
  <c r="GIQ28" i="7" s="1"/>
  <c r="GIS28" i="7" s="1"/>
  <c r="GIU28" i="7" s="1"/>
  <c r="GIW28" i="7" s="1"/>
  <c r="GIY28" i="7" s="1"/>
  <c r="GJA28" i="7" s="1"/>
  <c r="GJC28" i="7" s="1"/>
  <c r="GJE28" i="7" s="1"/>
  <c r="GJG28" i="7" s="1"/>
  <c r="GJI28" i="7" s="1"/>
  <c r="GJK28" i="7" s="1"/>
  <c r="GJM28" i="7" s="1"/>
  <c r="GJO28" i="7" s="1"/>
  <c r="GJQ28" i="7" s="1"/>
  <c r="GJS28" i="7" s="1"/>
  <c r="GJU28" i="7" s="1"/>
  <c r="GJW28" i="7" s="1"/>
  <c r="GJY28" i="7" s="1"/>
  <c r="GKA28" i="7" s="1"/>
  <c r="GKC28" i="7" s="1"/>
  <c r="GKE28" i="7" s="1"/>
  <c r="GKG28" i="7" s="1"/>
  <c r="GKI28" i="7" s="1"/>
  <c r="GKK28" i="7" s="1"/>
  <c r="GKM28" i="7" s="1"/>
  <c r="GKO28" i="7" s="1"/>
  <c r="GKQ28" i="7" s="1"/>
  <c r="GKS28" i="7" s="1"/>
  <c r="GKU28" i="7" s="1"/>
  <c r="GKW28" i="7" s="1"/>
  <c r="GKY28" i="7" s="1"/>
  <c r="GLA28" i="7" s="1"/>
  <c r="GLC28" i="7" s="1"/>
  <c r="GLE28" i="7" s="1"/>
  <c r="GLG28" i="7" s="1"/>
  <c r="GLI28" i="7" s="1"/>
  <c r="GLK28" i="7" s="1"/>
  <c r="GLM28" i="7" s="1"/>
  <c r="GLO28" i="7" s="1"/>
  <c r="GLQ28" i="7" s="1"/>
  <c r="GLS28" i="7" s="1"/>
  <c r="GLU28" i="7" s="1"/>
  <c r="GLW28" i="7" s="1"/>
  <c r="GLY28" i="7" s="1"/>
  <c r="GMA28" i="7" s="1"/>
  <c r="GMC28" i="7" s="1"/>
  <c r="GME28" i="7" s="1"/>
  <c r="GMG28" i="7" s="1"/>
  <c r="GMI28" i="7" s="1"/>
  <c r="GMK28" i="7" s="1"/>
  <c r="GMM28" i="7" s="1"/>
  <c r="GMO28" i="7" s="1"/>
  <c r="GMQ28" i="7" s="1"/>
  <c r="GMS28" i="7" s="1"/>
  <c r="GMU28" i="7" s="1"/>
  <c r="GMW28" i="7" s="1"/>
  <c r="GMY28" i="7" s="1"/>
  <c r="GNA28" i="7" s="1"/>
  <c r="GNC28" i="7" s="1"/>
  <c r="GNE28" i="7" s="1"/>
  <c r="GNG28" i="7" s="1"/>
  <c r="GNI28" i="7" s="1"/>
  <c r="GNK28" i="7" s="1"/>
  <c r="GNM28" i="7" s="1"/>
  <c r="GNO28" i="7" s="1"/>
  <c r="GNQ28" i="7" s="1"/>
  <c r="GNS28" i="7" s="1"/>
  <c r="GNU28" i="7" s="1"/>
  <c r="GNW28" i="7" s="1"/>
  <c r="GNY28" i="7" s="1"/>
  <c r="GOA28" i="7" s="1"/>
  <c r="GOC28" i="7" s="1"/>
  <c r="GOE28" i="7" s="1"/>
  <c r="GOG28" i="7" s="1"/>
  <c r="GOI28" i="7" s="1"/>
  <c r="GOK28" i="7" s="1"/>
  <c r="GOM28" i="7" s="1"/>
  <c r="GOO28" i="7" s="1"/>
  <c r="GOQ28" i="7" s="1"/>
  <c r="GOS28" i="7" s="1"/>
  <c r="GOU28" i="7" s="1"/>
  <c r="GOW28" i="7" s="1"/>
  <c r="GOY28" i="7" s="1"/>
  <c r="GPA28" i="7" s="1"/>
  <c r="GPC28" i="7" s="1"/>
  <c r="GPE28" i="7" s="1"/>
  <c r="GPG28" i="7" s="1"/>
  <c r="GPI28" i="7" s="1"/>
  <c r="GPK28" i="7" s="1"/>
  <c r="GPM28" i="7" s="1"/>
  <c r="GPO28" i="7" s="1"/>
  <c r="GPQ28" i="7" s="1"/>
  <c r="GPS28" i="7" s="1"/>
  <c r="GPU28" i="7" s="1"/>
  <c r="GPW28" i="7" s="1"/>
  <c r="GPY28" i="7" s="1"/>
  <c r="GQA28" i="7" s="1"/>
  <c r="GQC28" i="7" s="1"/>
  <c r="GQE28" i="7" s="1"/>
  <c r="GQG28" i="7" s="1"/>
  <c r="GQI28" i="7" s="1"/>
  <c r="GQK28" i="7" s="1"/>
  <c r="GQM28" i="7" s="1"/>
  <c r="GQO28" i="7" s="1"/>
  <c r="GQQ28" i="7" s="1"/>
  <c r="GQS28" i="7" s="1"/>
  <c r="GQU28" i="7" s="1"/>
  <c r="GQW28" i="7" s="1"/>
  <c r="GQY28" i="7" s="1"/>
  <c r="GRA28" i="7" s="1"/>
  <c r="GRC28" i="7" s="1"/>
  <c r="GRE28" i="7" s="1"/>
  <c r="GRG28" i="7" s="1"/>
  <c r="GRI28" i="7" s="1"/>
  <c r="GRK28" i="7" s="1"/>
  <c r="GRM28" i="7" s="1"/>
  <c r="GRO28" i="7" s="1"/>
  <c r="GRQ28" i="7" s="1"/>
  <c r="GRS28" i="7" s="1"/>
  <c r="GRU28" i="7" s="1"/>
  <c r="GRW28" i="7" s="1"/>
  <c r="GRY28" i="7" s="1"/>
  <c r="GSA28" i="7" s="1"/>
  <c r="GSC28" i="7" s="1"/>
  <c r="GSE28" i="7" s="1"/>
  <c r="GSG28" i="7" s="1"/>
  <c r="GSI28" i="7" s="1"/>
  <c r="GSK28" i="7" s="1"/>
  <c r="GSM28" i="7" s="1"/>
  <c r="GSO28" i="7" s="1"/>
  <c r="GSQ28" i="7" s="1"/>
  <c r="GSS28" i="7" s="1"/>
  <c r="GSU28" i="7" s="1"/>
  <c r="GSW28" i="7" s="1"/>
  <c r="GSY28" i="7" s="1"/>
  <c r="GTA28" i="7" s="1"/>
  <c r="GTC28" i="7" s="1"/>
  <c r="GTE28" i="7" s="1"/>
  <c r="GTG28" i="7" s="1"/>
  <c r="GTI28" i="7" s="1"/>
  <c r="GTK28" i="7" s="1"/>
  <c r="GTM28" i="7" s="1"/>
  <c r="GTO28" i="7" s="1"/>
  <c r="GTQ28" i="7" s="1"/>
  <c r="GTS28" i="7" s="1"/>
  <c r="GTU28" i="7" s="1"/>
  <c r="GTW28" i="7" s="1"/>
  <c r="GTY28" i="7" s="1"/>
  <c r="GUA28" i="7" s="1"/>
  <c r="GUC28" i="7" s="1"/>
  <c r="GUE28" i="7" s="1"/>
  <c r="GUG28" i="7" s="1"/>
  <c r="GUI28" i="7" s="1"/>
  <c r="GUK28" i="7" s="1"/>
  <c r="GUM28" i="7" s="1"/>
  <c r="GUO28" i="7" s="1"/>
  <c r="GUQ28" i="7" s="1"/>
  <c r="GUS28" i="7" s="1"/>
  <c r="GUU28" i="7" s="1"/>
  <c r="GUW28" i="7" s="1"/>
  <c r="GUY28" i="7" s="1"/>
  <c r="GVA28" i="7" s="1"/>
  <c r="GVC28" i="7" s="1"/>
  <c r="GVE28" i="7" s="1"/>
  <c r="GVG28" i="7" s="1"/>
  <c r="GVI28" i="7" s="1"/>
  <c r="GVK28" i="7" s="1"/>
  <c r="GVM28" i="7" s="1"/>
  <c r="GVO28" i="7" s="1"/>
  <c r="GVQ28" i="7" s="1"/>
  <c r="GVS28" i="7" s="1"/>
  <c r="GVU28" i="7" s="1"/>
  <c r="GVW28" i="7" s="1"/>
  <c r="GVY28" i="7" s="1"/>
  <c r="GWA28" i="7" s="1"/>
  <c r="GWC28" i="7" s="1"/>
  <c r="GWE28" i="7" s="1"/>
  <c r="GWG28" i="7" s="1"/>
  <c r="GWI28" i="7" s="1"/>
  <c r="GWK28" i="7" s="1"/>
  <c r="GWM28" i="7" s="1"/>
  <c r="GWO28" i="7" s="1"/>
  <c r="GWQ28" i="7" s="1"/>
  <c r="GWS28" i="7" s="1"/>
  <c r="GWU28" i="7" s="1"/>
  <c r="GWW28" i="7" s="1"/>
  <c r="GWY28" i="7" s="1"/>
  <c r="GXA28" i="7" s="1"/>
  <c r="GXC28" i="7" s="1"/>
  <c r="GXE28" i="7" s="1"/>
  <c r="GXG28" i="7" s="1"/>
  <c r="GXI28" i="7" s="1"/>
  <c r="GXK28" i="7" s="1"/>
  <c r="GXM28" i="7" s="1"/>
  <c r="GXO28" i="7" s="1"/>
  <c r="GXQ28" i="7" s="1"/>
  <c r="GXS28" i="7" s="1"/>
  <c r="GXU28" i="7" s="1"/>
  <c r="GXW28" i="7" s="1"/>
  <c r="GXY28" i="7" s="1"/>
  <c r="GYA28" i="7" s="1"/>
  <c r="GYC28" i="7" s="1"/>
  <c r="GYE28" i="7" s="1"/>
  <c r="GYG28" i="7" s="1"/>
  <c r="GYI28" i="7" s="1"/>
  <c r="GYK28" i="7" s="1"/>
  <c r="GYM28" i="7" s="1"/>
  <c r="GYO28" i="7" s="1"/>
  <c r="GYQ28" i="7" s="1"/>
  <c r="GYS28" i="7" s="1"/>
  <c r="GYU28" i="7" s="1"/>
  <c r="GYW28" i="7" s="1"/>
  <c r="GYY28" i="7" s="1"/>
  <c r="GZA28" i="7" s="1"/>
  <c r="GZC28" i="7" s="1"/>
  <c r="GZE28" i="7" s="1"/>
  <c r="GZG28" i="7" s="1"/>
  <c r="GZI28" i="7" s="1"/>
  <c r="GZK28" i="7" s="1"/>
  <c r="GZM28" i="7" s="1"/>
  <c r="GZO28" i="7" s="1"/>
  <c r="GZQ28" i="7" s="1"/>
  <c r="GZS28" i="7" s="1"/>
  <c r="GZU28" i="7" s="1"/>
  <c r="GZW28" i="7" s="1"/>
  <c r="GZY28" i="7" s="1"/>
  <c r="HAA28" i="7" s="1"/>
  <c r="HAC28" i="7" s="1"/>
  <c r="HAE28" i="7" s="1"/>
  <c r="HAG28" i="7" s="1"/>
  <c r="HAI28" i="7" s="1"/>
  <c r="HAK28" i="7" s="1"/>
  <c r="HAM28" i="7" s="1"/>
  <c r="HAO28" i="7" s="1"/>
  <c r="HAQ28" i="7" s="1"/>
  <c r="HAS28" i="7" s="1"/>
  <c r="HAU28" i="7" s="1"/>
  <c r="HAW28" i="7" s="1"/>
  <c r="HAY28" i="7" s="1"/>
  <c r="HBA28" i="7" s="1"/>
  <c r="HBC28" i="7" s="1"/>
  <c r="HBE28" i="7" s="1"/>
  <c r="HBG28" i="7" s="1"/>
  <c r="HBI28" i="7" s="1"/>
  <c r="HBK28" i="7" s="1"/>
  <c r="HBM28" i="7" s="1"/>
  <c r="HBO28" i="7" s="1"/>
  <c r="HBQ28" i="7" s="1"/>
  <c r="HBS28" i="7" s="1"/>
  <c r="HBU28" i="7" s="1"/>
  <c r="HBW28" i="7" s="1"/>
  <c r="HBY28" i="7" s="1"/>
  <c r="HCA28" i="7" s="1"/>
  <c r="HCC28" i="7" s="1"/>
  <c r="HCE28" i="7" s="1"/>
  <c r="HCG28" i="7" s="1"/>
  <c r="HCI28" i="7" s="1"/>
  <c r="HCK28" i="7" s="1"/>
  <c r="HCM28" i="7" s="1"/>
  <c r="HCO28" i="7" s="1"/>
  <c r="HCQ28" i="7" s="1"/>
  <c r="HCS28" i="7" s="1"/>
  <c r="HCU28" i="7" s="1"/>
  <c r="HCW28" i="7" s="1"/>
  <c r="HCY28" i="7" s="1"/>
  <c r="HDA28" i="7" s="1"/>
  <c r="HDC28" i="7" s="1"/>
  <c r="HDE28" i="7" s="1"/>
  <c r="HDG28" i="7" s="1"/>
  <c r="HDI28" i="7" s="1"/>
  <c r="HDK28" i="7" s="1"/>
  <c r="HDM28" i="7" s="1"/>
  <c r="HDO28" i="7" s="1"/>
  <c r="HDQ28" i="7" s="1"/>
  <c r="HDS28" i="7" s="1"/>
  <c r="HDU28" i="7" s="1"/>
  <c r="HDW28" i="7" s="1"/>
  <c r="HDY28" i="7" s="1"/>
  <c r="HEA28" i="7" s="1"/>
  <c r="HEC28" i="7" s="1"/>
  <c r="HEE28" i="7" s="1"/>
  <c r="HEG28" i="7" s="1"/>
  <c r="HEI28" i="7" s="1"/>
  <c r="HEK28" i="7" s="1"/>
  <c r="HEM28" i="7" s="1"/>
  <c r="HEO28" i="7" s="1"/>
  <c r="HEQ28" i="7" s="1"/>
  <c r="HES28" i="7" s="1"/>
  <c r="HEU28" i="7" s="1"/>
  <c r="HEW28" i="7" s="1"/>
  <c r="HEY28" i="7" s="1"/>
  <c r="HFA28" i="7" s="1"/>
  <c r="HFC28" i="7" s="1"/>
  <c r="HFE28" i="7" s="1"/>
  <c r="HFG28" i="7" s="1"/>
  <c r="HFI28" i="7" s="1"/>
  <c r="HFK28" i="7" s="1"/>
  <c r="HFM28" i="7" s="1"/>
  <c r="HFO28" i="7" s="1"/>
  <c r="HFQ28" i="7" s="1"/>
  <c r="HFS28" i="7" s="1"/>
  <c r="HFU28" i="7" s="1"/>
  <c r="HFW28" i="7" s="1"/>
  <c r="HFY28" i="7" s="1"/>
  <c r="HGA28" i="7" s="1"/>
  <c r="HGC28" i="7" s="1"/>
  <c r="HGE28" i="7" s="1"/>
  <c r="HGG28" i="7" s="1"/>
  <c r="HGI28" i="7" s="1"/>
  <c r="HGK28" i="7" s="1"/>
  <c r="HGM28" i="7" s="1"/>
  <c r="HGO28" i="7" s="1"/>
  <c r="HGQ28" i="7" s="1"/>
  <c r="HGS28" i="7" s="1"/>
  <c r="HGU28" i="7" s="1"/>
  <c r="HGW28" i="7" s="1"/>
  <c r="HGY28" i="7" s="1"/>
  <c r="HHA28" i="7" s="1"/>
  <c r="HHC28" i="7" s="1"/>
  <c r="HHE28" i="7" s="1"/>
  <c r="HHG28" i="7" s="1"/>
  <c r="HHI28" i="7" s="1"/>
  <c r="HHK28" i="7" s="1"/>
  <c r="HHM28" i="7" s="1"/>
  <c r="HHO28" i="7" s="1"/>
  <c r="HHQ28" i="7" s="1"/>
  <c r="HHS28" i="7" s="1"/>
  <c r="HHU28" i="7" s="1"/>
  <c r="HHW28" i="7" s="1"/>
  <c r="HHY28" i="7" s="1"/>
  <c r="HIA28" i="7" s="1"/>
  <c r="HIC28" i="7" s="1"/>
  <c r="HIE28" i="7" s="1"/>
  <c r="HIG28" i="7" s="1"/>
  <c r="HII28" i="7" s="1"/>
  <c r="HIK28" i="7" s="1"/>
  <c r="HIM28" i="7" s="1"/>
  <c r="HIO28" i="7" s="1"/>
  <c r="HIQ28" i="7" s="1"/>
  <c r="HIS28" i="7" s="1"/>
  <c r="HIU28" i="7" s="1"/>
  <c r="HIW28" i="7" s="1"/>
  <c r="HIY28" i="7" s="1"/>
  <c r="HJA28" i="7" s="1"/>
  <c r="HJC28" i="7" s="1"/>
  <c r="HJE28" i="7" s="1"/>
  <c r="HJG28" i="7" s="1"/>
  <c r="HJI28" i="7" s="1"/>
  <c r="HJK28" i="7" s="1"/>
  <c r="HJM28" i="7" s="1"/>
  <c r="HJO28" i="7" s="1"/>
  <c r="HJQ28" i="7" s="1"/>
  <c r="HJS28" i="7" s="1"/>
  <c r="HJU28" i="7" s="1"/>
  <c r="HJW28" i="7" s="1"/>
  <c r="HJY28" i="7" s="1"/>
  <c r="HKA28" i="7" s="1"/>
  <c r="HKC28" i="7" s="1"/>
  <c r="HKE28" i="7" s="1"/>
  <c r="HKG28" i="7" s="1"/>
  <c r="HKI28" i="7" s="1"/>
  <c r="HKK28" i="7" s="1"/>
  <c r="HKM28" i="7" s="1"/>
  <c r="HKO28" i="7" s="1"/>
  <c r="HKQ28" i="7" s="1"/>
  <c r="HKS28" i="7" s="1"/>
  <c r="HKU28" i="7" s="1"/>
  <c r="HKW28" i="7" s="1"/>
  <c r="HKY28" i="7" s="1"/>
  <c r="HLA28" i="7" s="1"/>
  <c r="HLC28" i="7" s="1"/>
  <c r="HLE28" i="7" s="1"/>
  <c r="HLG28" i="7" s="1"/>
  <c r="HLI28" i="7" s="1"/>
  <c r="HLK28" i="7" s="1"/>
  <c r="HLM28" i="7" s="1"/>
  <c r="HLO28" i="7" s="1"/>
  <c r="HLQ28" i="7" s="1"/>
  <c r="HLS28" i="7" s="1"/>
  <c r="HLU28" i="7" s="1"/>
  <c r="HLW28" i="7" s="1"/>
  <c r="HLY28" i="7" s="1"/>
  <c r="HMA28" i="7" s="1"/>
  <c r="HMC28" i="7" s="1"/>
  <c r="HME28" i="7" s="1"/>
  <c r="HMG28" i="7" s="1"/>
  <c r="HMI28" i="7" s="1"/>
  <c r="HMK28" i="7" s="1"/>
  <c r="HMM28" i="7" s="1"/>
  <c r="HMO28" i="7" s="1"/>
  <c r="HMQ28" i="7" s="1"/>
  <c r="HMS28" i="7" s="1"/>
  <c r="HMU28" i="7" s="1"/>
  <c r="HMW28" i="7" s="1"/>
  <c r="HMY28" i="7" s="1"/>
  <c r="HNA28" i="7" s="1"/>
  <c r="HNC28" i="7" s="1"/>
  <c r="HNE28" i="7" s="1"/>
  <c r="HNG28" i="7" s="1"/>
  <c r="HNI28" i="7" s="1"/>
  <c r="HNK28" i="7" s="1"/>
  <c r="HNM28" i="7" s="1"/>
  <c r="HNO28" i="7" s="1"/>
  <c r="HNQ28" i="7" s="1"/>
  <c r="HNS28" i="7" s="1"/>
  <c r="HNU28" i="7" s="1"/>
  <c r="HNW28" i="7" s="1"/>
  <c r="HNY28" i="7" s="1"/>
  <c r="HOA28" i="7" s="1"/>
  <c r="HOC28" i="7" s="1"/>
  <c r="HOE28" i="7" s="1"/>
  <c r="HOG28" i="7" s="1"/>
  <c r="HOI28" i="7" s="1"/>
  <c r="HOK28" i="7" s="1"/>
  <c r="HOM28" i="7" s="1"/>
  <c r="HOO28" i="7" s="1"/>
  <c r="HOQ28" i="7" s="1"/>
  <c r="HOS28" i="7" s="1"/>
  <c r="HOU28" i="7" s="1"/>
  <c r="HOW28" i="7" s="1"/>
  <c r="HOY28" i="7" s="1"/>
  <c r="HPA28" i="7" s="1"/>
  <c r="HPC28" i="7" s="1"/>
  <c r="HPE28" i="7" s="1"/>
  <c r="HPG28" i="7" s="1"/>
  <c r="HPI28" i="7" s="1"/>
  <c r="HPK28" i="7" s="1"/>
  <c r="HPM28" i="7" s="1"/>
  <c r="HPO28" i="7" s="1"/>
  <c r="HPQ28" i="7" s="1"/>
  <c r="HPS28" i="7" s="1"/>
  <c r="HPU28" i="7" s="1"/>
  <c r="HPW28" i="7" s="1"/>
  <c r="HPY28" i="7" s="1"/>
  <c r="HQA28" i="7" s="1"/>
  <c r="HQC28" i="7" s="1"/>
  <c r="HQE28" i="7" s="1"/>
  <c r="HQG28" i="7" s="1"/>
  <c r="HQI28" i="7" s="1"/>
  <c r="HQK28" i="7" s="1"/>
  <c r="HQM28" i="7" s="1"/>
  <c r="HQO28" i="7" s="1"/>
  <c r="HQQ28" i="7" s="1"/>
  <c r="HQS28" i="7" s="1"/>
  <c r="HQU28" i="7" s="1"/>
  <c r="HQW28" i="7" s="1"/>
  <c r="HQY28" i="7" s="1"/>
  <c r="HRA28" i="7" s="1"/>
  <c r="HRC28" i="7" s="1"/>
  <c r="HRE28" i="7" s="1"/>
  <c r="HRG28" i="7" s="1"/>
  <c r="HRI28" i="7" s="1"/>
  <c r="HRK28" i="7" s="1"/>
  <c r="HRM28" i="7" s="1"/>
  <c r="HRO28" i="7" s="1"/>
  <c r="HRQ28" i="7" s="1"/>
  <c r="HRS28" i="7" s="1"/>
  <c r="HRU28" i="7" s="1"/>
  <c r="HRW28" i="7" s="1"/>
  <c r="HRY28" i="7" s="1"/>
  <c r="HSA28" i="7" s="1"/>
  <c r="HSC28" i="7" s="1"/>
  <c r="HSE28" i="7" s="1"/>
  <c r="HSG28" i="7" s="1"/>
  <c r="HSI28" i="7" s="1"/>
  <c r="HSK28" i="7" s="1"/>
  <c r="HSM28" i="7" s="1"/>
  <c r="HSO28" i="7" s="1"/>
  <c r="HSQ28" i="7" s="1"/>
  <c r="HSS28" i="7" s="1"/>
  <c r="HSU28" i="7" s="1"/>
  <c r="HSW28" i="7" s="1"/>
  <c r="HSY28" i="7" s="1"/>
  <c r="HTA28" i="7" s="1"/>
  <c r="HTC28" i="7" s="1"/>
  <c r="HTE28" i="7" s="1"/>
  <c r="HTG28" i="7" s="1"/>
  <c r="HTI28" i="7" s="1"/>
  <c r="HTK28" i="7" s="1"/>
  <c r="HTM28" i="7" s="1"/>
  <c r="HTO28" i="7" s="1"/>
  <c r="HTQ28" i="7" s="1"/>
  <c r="HTS28" i="7" s="1"/>
  <c r="HTU28" i="7" s="1"/>
  <c r="HTW28" i="7" s="1"/>
  <c r="HTY28" i="7" s="1"/>
  <c r="HUA28" i="7" s="1"/>
  <c r="HUC28" i="7" s="1"/>
  <c r="HUE28" i="7" s="1"/>
  <c r="HUG28" i="7" s="1"/>
  <c r="HUI28" i="7" s="1"/>
  <c r="HUK28" i="7" s="1"/>
  <c r="HUM28" i="7" s="1"/>
  <c r="HUO28" i="7" s="1"/>
  <c r="HUQ28" i="7" s="1"/>
  <c r="HUS28" i="7" s="1"/>
  <c r="HUU28" i="7" s="1"/>
  <c r="HUW28" i="7" s="1"/>
  <c r="HUY28" i="7" s="1"/>
  <c r="HVA28" i="7" s="1"/>
  <c r="HVC28" i="7" s="1"/>
  <c r="HVE28" i="7" s="1"/>
  <c r="HVG28" i="7" s="1"/>
  <c r="HVI28" i="7" s="1"/>
  <c r="HVK28" i="7" s="1"/>
  <c r="HVM28" i="7" s="1"/>
  <c r="HVO28" i="7" s="1"/>
  <c r="HVQ28" i="7" s="1"/>
  <c r="HVS28" i="7" s="1"/>
  <c r="HVU28" i="7" s="1"/>
  <c r="HVW28" i="7" s="1"/>
  <c r="HVY28" i="7" s="1"/>
  <c r="HWA28" i="7" s="1"/>
  <c r="HWC28" i="7" s="1"/>
  <c r="HWE28" i="7" s="1"/>
  <c r="HWG28" i="7" s="1"/>
  <c r="HWI28" i="7" s="1"/>
  <c r="HWK28" i="7" s="1"/>
  <c r="HWM28" i="7" s="1"/>
  <c r="HWO28" i="7" s="1"/>
  <c r="HWQ28" i="7" s="1"/>
  <c r="HWS28" i="7" s="1"/>
  <c r="HWU28" i="7" s="1"/>
  <c r="HWW28" i="7" s="1"/>
  <c r="HWY28" i="7" s="1"/>
  <c r="HXA28" i="7" s="1"/>
  <c r="HXC28" i="7" s="1"/>
  <c r="HXE28" i="7" s="1"/>
  <c r="HXG28" i="7" s="1"/>
  <c r="HXI28" i="7" s="1"/>
  <c r="HXK28" i="7" s="1"/>
  <c r="HXM28" i="7" s="1"/>
  <c r="HXO28" i="7" s="1"/>
  <c r="HXQ28" i="7" s="1"/>
  <c r="HXS28" i="7" s="1"/>
  <c r="HXU28" i="7" s="1"/>
  <c r="HXW28" i="7" s="1"/>
  <c r="HXY28" i="7" s="1"/>
  <c r="HYA28" i="7" s="1"/>
  <c r="HYC28" i="7" s="1"/>
  <c r="HYE28" i="7" s="1"/>
  <c r="HYG28" i="7" s="1"/>
  <c r="HYI28" i="7" s="1"/>
  <c r="HYK28" i="7" s="1"/>
  <c r="HYM28" i="7" s="1"/>
  <c r="HYO28" i="7" s="1"/>
  <c r="HYQ28" i="7" s="1"/>
  <c r="HYS28" i="7" s="1"/>
  <c r="HYU28" i="7" s="1"/>
  <c r="HYW28" i="7" s="1"/>
  <c r="HYY28" i="7" s="1"/>
  <c r="HZA28" i="7" s="1"/>
  <c r="HZC28" i="7" s="1"/>
  <c r="HZE28" i="7" s="1"/>
  <c r="HZG28" i="7" s="1"/>
  <c r="HZI28" i="7" s="1"/>
  <c r="HZK28" i="7" s="1"/>
  <c r="HZM28" i="7" s="1"/>
  <c r="HZO28" i="7" s="1"/>
  <c r="HZQ28" i="7" s="1"/>
  <c r="HZS28" i="7" s="1"/>
  <c r="HZU28" i="7" s="1"/>
  <c r="HZW28" i="7" s="1"/>
  <c r="HZY28" i="7" s="1"/>
  <c r="IAA28" i="7" s="1"/>
  <c r="IAC28" i="7" s="1"/>
  <c r="IAE28" i="7" s="1"/>
  <c r="IAG28" i="7" s="1"/>
  <c r="IAI28" i="7" s="1"/>
  <c r="IAK28" i="7" s="1"/>
  <c r="IAM28" i="7" s="1"/>
  <c r="IAO28" i="7" s="1"/>
  <c r="IAQ28" i="7" s="1"/>
  <c r="IAS28" i="7" s="1"/>
  <c r="IAU28" i="7" s="1"/>
  <c r="IAW28" i="7" s="1"/>
  <c r="IAY28" i="7" s="1"/>
  <c r="IBA28" i="7" s="1"/>
  <c r="IBC28" i="7" s="1"/>
  <c r="IBE28" i="7" s="1"/>
  <c r="IBG28" i="7" s="1"/>
  <c r="IBI28" i="7" s="1"/>
  <c r="IBK28" i="7" s="1"/>
  <c r="IBM28" i="7" s="1"/>
  <c r="IBO28" i="7" s="1"/>
  <c r="IBQ28" i="7" s="1"/>
  <c r="IBS28" i="7" s="1"/>
  <c r="IBU28" i="7" s="1"/>
  <c r="IBW28" i="7" s="1"/>
  <c r="IBY28" i="7" s="1"/>
  <c r="ICA28" i="7" s="1"/>
  <c r="ICC28" i="7" s="1"/>
  <c r="ICE28" i="7" s="1"/>
  <c r="ICG28" i="7" s="1"/>
  <c r="ICI28" i="7" s="1"/>
  <c r="ICK28" i="7" s="1"/>
  <c r="ICM28" i="7" s="1"/>
  <c r="ICO28" i="7" s="1"/>
  <c r="ICQ28" i="7" s="1"/>
  <c r="ICS28" i="7" s="1"/>
  <c r="ICU28" i="7" s="1"/>
  <c r="ICW28" i="7" s="1"/>
  <c r="ICY28" i="7" s="1"/>
  <c r="IDA28" i="7" s="1"/>
  <c r="IDC28" i="7" s="1"/>
  <c r="IDE28" i="7" s="1"/>
  <c r="IDG28" i="7" s="1"/>
  <c r="IDI28" i="7" s="1"/>
  <c r="IDK28" i="7" s="1"/>
  <c r="IDM28" i="7" s="1"/>
  <c r="IDO28" i="7" s="1"/>
  <c r="IDQ28" i="7" s="1"/>
  <c r="IDS28" i="7" s="1"/>
  <c r="IDU28" i="7" s="1"/>
  <c r="IDW28" i="7" s="1"/>
  <c r="IDY28" i="7" s="1"/>
  <c r="IEA28" i="7" s="1"/>
  <c r="IEC28" i="7" s="1"/>
  <c r="IEE28" i="7" s="1"/>
  <c r="IEG28" i="7" s="1"/>
  <c r="IEI28" i="7" s="1"/>
  <c r="IEK28" i="7" s="1"/>
  <c r="IEM28" i="7" s="1"/>
  <c r="IEO28" i="7" s="1"/>
  <c r="IEQ28" i="7" s="1"/>
  <c r="IES28" i="7" s="1"/>
  <c r="IEU28" i="7" s="1"/>
  <c r="IEW28" i="7" s="1"/>
  <c r="IEY28" i="7" s="1"/>
  <c r="IFA28" i="7" s="1"/>
  <c r="IFC28" i="7" s="1"/>
  <c r="IFE28" i="7" s="1"/>
  <c r="IFG28" i="7" s="1"/>
  <c r="IFI28" i="7" s="1"/>
  <c r="IFK28" i="7" s="1"/>
  <c r="IFM28" i="7" s="1"/>
  <c r="IFO28" i="7" s="1"/>
  <c r="IFQ28" i="7" s="1"/>
  <c r="IFS28" i="7" s="1"/>
  <c r="IFU28" i="7" s="1"/>
  <c r="IFW28" i="7" s="1"/>
  <c r="IFY28" i="7" s="1"/>
  <c r="IGA28" i="7" s="1"/>
  <c r="IGC28" i="7" s="1"/>
  <c r="IGE28" i="7" s="1"/>
  <c r="IGG28" i="7" s="1"/>
  <c r="IGI28" i="7" s="1"/>
  <c r="IGK28" i="7" s="1"/>
  <c r="IGM28" i="7" s="1"/>
  <c r="IGO28" i="7" s="1"/>
  <c r="IGQ28" i="7" s="1"/>
  <c r="IGS28" i="7" s="1"/>
  <c r="IGU28" i="7" s="1"/>
  <c r="IGW28" i="7" s="1"/>
  <c r="IGY28" i="7" s="1"/>
  <c r="IHA28" i="7" s="1"/>
  <c r="IHC28" i="7" s="1"/>
  <c r="IHE28" i="7" s="1"/>
  <c r="IHG28" i="7" s="1"/>
  <c r="IHI28" i="7" s="1"/>
  <c r="IHK28" i="7" s="1"/>
  <c r="IHM28" i="7" s="1"/>
  <c r="IHO28" i="7" s="1"/>
  <c r="IHQ28" i="7" s="1"/>
  <c r="IHS28" i="7" s="1"/>
  <c r="IHU28" i="7" s="1"/>
  <c r="IHW28" i="7" s="1"/>
  <c r="IHY28" i="7" s="1"/>
  <c r="IIA28" i="7" s="1"/>
  <c r="IIC28" i="7" s="1"/>
  <c r="IIE28" i="7" s="1"/>
  <c r="IIG28" i="7" s="1"/>
  <c r="III28" i="7" s="1"/>
  <c r="IIK28" i="7" s="1"/>
  <c r="IIM28" i="7" s="1"/>
  <c r="IIO28" i="7" s="1"/>
  <c r="IIQ28" i="7" s="1"/>
  <c r="IIS28" i="7" s="1"/>
  <c r="IIU28" i="7" s="1"/>
  <c r="IIW28" i="7" s="1"/>
  <c r="IIY28" i="7" s="1"/>
  <c r="IJA28" i="7" s="1"/>
  <c r="IJC28" i="7" s="1"/>
  <c r="IJE28" i="7" s="1"/>
  <c r="IJG28" i="7" s="1"/>
  <c r="IJI28" i="7" s="1"/>
  <c r="IJK28" i="7" s="1"/>
  <c r="IJM28" i="7" s="1"/>
  <c r="IJO28" i="7" s="1"/>
  <c r="IJQ28" i="7" s="1"/>
  <c r="IJS28" i="7" s="1"/>
  <c r="IJU28" i="7" s="1"/>
  <c r="IJW28" i="7" s="1"/>
  <c r="IJY28" i="7" s="1"/>
  <c r="IKA28" i="7" s="1"/>
  <c r="IKC28" i="7" s="1"/>
  <c r="IKE28" i="7" s="1"/>
  <c r="IKG28" i="7" s="1"/>
  <c r="IKI28" i="7" s="1"/>
  <c r="IKK28" i="7" s="1"/>
  <c r="IKM28" i="7" s="1"/>
  <c r="IKO28" i="7" s="1"/>
  <c r="IKQ28" i="7" s="1"/>
  <c r="IKS28" i="7" s="1"/>
  <c r="IKU28" i="7" s="1"/>
  <c r="IKW28" i="7" s="1"/>
  <c r="IKY28" i="7" s="1"/>
  <c r="ILA28" i="7" s="1"/>
  <c r="ILC28" i="7" s="1"/>
  <c r="ILE28" i="7" s="1"/>
  <c r="ILG28" i="7" s="1"/>
  <c r="ILI28" i="7" s="1"/>
  <c r="ILK28" i="7" s="1"/>
  <c r="ILM28" i="7" s="1"/>
  <c r="ILO28" i="7" s="1"/>
  <c r="ILQ28" i="7" s="1"/>
  <c r="ILS28" i="7" s="1"/>
  <c r="ILU28" i="7" s="1"/>
  <c r="ILW28" i="7" s="1"/>
  <c r="ILY28" i="7" s="1"/>
  <c r="IMA28" i="7" s="1"/>
  <c r="IMC28" i="7" s="1"/>
  <c r="IME28" i="7" s="1"/>
  <c r="IMG28" i="7" s="1"/>
  <c r="IMI28" i="7" s="1"/>
  <c r="IMK28" i="7" s="1"/>
  <c r="IMM28" i="7" s="1"/>
  <c r="IMO28" i="7" s="1"/>
  <c r="IMQ28" i="7" s="1"/>
  <c r="IMS28" i="7" s="1"/>
  <c r="IMU28" i="7" s="1"/>
  <c r="IMW28" i="7" s="1"/>
  <c r="IMY28" i="7" s="1"/>
  <c r="INA28" i="7" s="1"/>
  <c r="INC28" i="7" s="1"/>
  <c r="INE28" i="7" s="1"/>
  <c r="ING28" i="7" s="1"/>
  <c r="INI28" i="7" s="1"/>
  <c r="INK28" i="7" s="1"/>
  <c r="INM28" i="7" s="1"/>
  <c r="INO28" i="7" s="1"/>
  <c r="INQ28" i="7" s="1"/>
  <c r="INS28" i="7" s="1"/>
  <c r="INU28" i="7" s="1"/>
  <c r="INW28" i="7" s="1"/>
  <c r="INY28" i="7" s="1"/>
  <c r="IOA28" i="7" s="1"/>
  <c r="IOC28" i="7" s="1"/>
  <c r="IOE28" i="7" s="1"/>
  <c r="IOG28" i="7" s="1"/>
  <c r="IOI28" i="7" s="1"/>
  <c r="IOK28" i="7" s="1"/>
  <c r="IOM28" i="7" s="1"/>
  <c r="IOO28" i="7" s="1"/>
  <c r="IOQ28" i="7" s="1"/>
  <c r="IOS28" i="7" s="1"/>
  <c r="IOU28" i="7" s="1"/>
  <c r="IOW28" i="7" s="1"/>
  <c r="IOY28" i="7" s="1"/>
  <c r="IPA28" i="7" s="1"/>
  <c r="IPC28" i="7" s="1"/>
  <c r="IPE28" i="7" s="1"/>
  <c r="IPG28" i="7" s="1"/>
  <c r="IPI28" i="7" s="1"/>
  <c r="IPK28" i="7" s="1"/>
  <c r="IPM28" i="7" s="1"/>
  <c r="IPO28" i="7" s="1"/>
  <c r="IPQ28" i="7" s="1"/>
  <c r="IPS28" i="7" s="1"/>
  <c r="IPU28" i="7" s="1"/>
  <c r="IPW28" i="7" s="1"/>
  <c r="IPY28" i="7" s="1"/>
  <c r="IQA28" i="7" s="1"/>
  <c r="IQC28" i="7" s="1"/>
  <c r="IQE28" i="7" s="1"/>
  <c r="IQG28" i="7" s="1"/>
  <c r="IQI28" i="7" s="1"/>
  <c r="IQK28" i="7" s="1"/>
  <c r="IQM28" i="7" s="1"/>
  <c r="IQO28" i="7" s="1"/>
  <c r="IQQ28" i="7" s="1"/>
  <c r="IQS28" i="7" s="1"/>
  <c r="IQU28" i="7" s="1"/>
  <c r="IQW28" i="7" s="1"/>
  <c r="IQY28" i="7" s="1"/>
  <c r="IRA28" i="7" s="1"/>
  <c r="IRC28" i="7" s="1"/>
  <c r="IRE28" i="7" s="1"/>
  <c r="IRG28" i="7" s="1"/>
  <c r="IRI28" i="7" s="1"/>
  <c r="IRK28" i="7" s="1"/>
  <c r="IRM28" i="7" s="1"/>
  <c r="IRO28" i="7" s="1"/>
  <c r="IRQ28" i="7" s="1"/>
  <c r="IRS28" i="7" s="1"/>
  <c r="IRU28" i="7" s="1"/>
  <c r="IRW28" i="7" s="1"/>
  <c r="IRY28" i="7" s="1"/>
  <c r="ISA28" i="7" s="1"/>
  <c r="ISC28" i="7" s="1"/>
  <c r="ISE28" i="7" s="1"/>
  <c r="ISG28" i="7" s="1"/>
  <c r="ISI28" i="7" s="1"/>
  <c r="ISK28" i="7" s="1"/>
  <c r="ISM28" i="7" s="1"/>
  <c r="ISO28" i="7" s="1"/>
  <c r="ISQ28" i="7" s="1"/>
  <c r="ISS28" i="7" s="1"/>
  <c r="ISU28" i="7" s="1"/>
  <c r="ISW28" i="7" s="1"/>
  <c r="ISY28" i="7" s="1"/>
  <c r="ITA28" i="7" s="1"/>
  <c r="ITC28" i="7" s="1"/>
  <c r="ITE28" i="7" s="1"/>
  <c r="ITG28" i="7" s="1"/>
  <c r="ITI28" i="7" s="1"/>
  <c r="ITK28" i="7" s="1"/>
  <c r="ITM28" i="7" s="1"/>
  <c r="ITO28" i="7" s="1"/>
  <c r="ITQ28" i="7" s="1"/>
  <c r="ITS28" i="7" s="1"/>
  <c r="ITU28" i="7" s="1"/>
  <c r="ITW28" i="7" s="1"/>
  <c r="ITY28" i="7" s="1"/>
  <c r="IUA28" i="7" s="1"/>
  <c r="IUC28" i="7" s="1"/>
  <c r="IUE28" i="7" s="1"/>
  <c r="IUG28" i="7" s="1"/>
  <c r="IUI28" i="7" s="1"/>
  <c r="IUK28" i="7" s="1"/>
  <c r="IUM28" i="7" s="1"/>
  <c r="IUO28" i="7" s="1"/>
  <c r="IUQ28" i="7" s="1"/>
  <c r="IUS28" i="7" s="1"/>
  <c r="IUU28" i="7" s="1"/>
  <c r="IUW28" i="7" s="1"/>
  <c r="IUY28" i="7" s="1"/>
  <c r="IVA28" i="7" s="1"/>
  <c r="IVC28" i="7" s="1"/>
  <c r="IVE28" i="7" s="1"/>
  <c r="IVG28" i="7" s="1"/>
  <c r="IVI28" i="7" s="1"/>
  <c r="IVK28" i="7" s="1"/>
  <c r="IVM28" i="7" s="1"/>
  <c r="IVO28" i="7" s="1"/>
  <c r="IVQ28" i="7" s="1"/>
  <c r="IVS28" i="7" s="1"/>
  <c r="IVU28" i="7" s="1"/>
  <c r="IVW28" i="7" s="1"/>
  <c r="IVY28" i="7" s="1"/>
  <c r="IWA28" i="7" s="1"/>
  <c r="IWC28" i="7" s="1"/>
  <c r="IWE28" i="7" s="1"/>
  <c r="IWG28" i="7" s="1"/>
  <c r="IWI28" i="7" s="1"/>
  <c r="IWK28" i="7" s="1"/>
  <c r="IWM28" i="7" s="1"/>
  <c r="IWO28" i="7" s="1"/>
  <c r="IWQ28" i="7" s="1"/>
  <c r="IWS28" i="7" s="1"/>
  <c r="IWU28" i="7" s="1"/>
  <c r="IWW28" i="7" s="1"/>
  <c r="IWY28" i="7" s="1"/>
  <c r="IXA28" i="7" s="1"/>
  <c r="IXC28" i="7" s="1"/>
  <c r="IXE28" i="7" s="1"/>
  <c r="IXG28" i="7" s="1"/>
  <c r="IXI28" i="7" s="1"/>
  <c r="IXK28" i="7" s="1"/>
  <c r="IXM28" i="7" s="1"/>
  <c r="IXO28" i="7" s="1"/>
  <c r="IXQ28" i="7" s="1"/>
  <c r="IXS28" i="7" s="1"/>
  <c r="IXU28" i="7" s="1"/>
  <c r="IXW28" i="7" s="1"/>
  <c r="IXY28" i="7" s="1"/>
  <c r="IYA28" i="7" s="1"/>
  <c r="IYC28" i="7" s="1"/>
  <c r="IYE28" i="7" s="1"/>
  <c r="IYG28" i="7" s="1"/>
  <c r="IYI28" i="7" s="1"/>
  <c r="IYK28" i="7" s="1"/>
  <c r="IYM28" i="7" s="1"/>
  <c r="IYO28" i="7" s="1"/>
  <c r="IYQ28" i="7" s="1"/>
  <c r="IYS28" i="7" s="1"/>
  <c r="IYU28" i="7" s="1"/>
  <c r="IYW28" i="7" s="1"/>
  <c r="IYY28" i="7" s="1"/>
  <c r="IZA28" i="7" s="1"/>
  <c r="IZC28" i="7" s="1"/>
  <c r="IZE28" i="7" s="1"/>
  <c r="IZG28" i="7" s="1"/>
  <c r="IZI28" i="7" s="1"/>
  <c r="IZK28" i="7" s="1"/>
  <c r="IZM28" i="7" s="1"/>
  <c r="IZO28" i="7" s="1"/>
  <c r="IZQ28" i="7" s="1"/>
  <c r="IZS28" i="7" s="1"/>
  <c r="IZU28" i="7" s="1"/>
  <c r="IZW28" i="7" s="1"/>
  <c r="IZY28" i="7" s="1"/>
  <c r="JAA28" i="7" s="1"/>
  <c r="JAC28" i="7" s="1"/>
  <c r="JAE28" i="7" s="1"/>
  <c r="JAG28" i="7" s="1"/>
  <c r="JAI28" i="7" s="1"/>
  <c r="JAK28" i="7" s="1"/>
  <c r="JAM28" i="7" s="1"/>
  <c r="JAO28" i="7" s="1"/>
  <c r="JAQ28" i="7" s="1"/>
  <c r="JAS28" i="7" s="1"/>
  <c r="JAU28" i="7" s="1"/>
  <c r="JAW28" i="7" s="1"/>
  <c r="JAY28" i="7" s="1"/>
  <c r="JBA28" i="7" s="1"/>
  <c r="JBC28" i="7" s="1"/>
  <c r="JBE28" i="7" s="1"/>
  <c r="JBG28" i="7" s="1"/>
  <c r="JBI28" i="7" s="1"/>
  <c r="JBK28" i="7" s="1"/>
  <c r="JBM28" i="7" s="1"/>
  <c r="JBO28" i="7" s="1"/>
  <c r="JBQ28" i="7" s="1"/>
  <c r="JBS28" i="7" s="1"/>
  <c r="JBU28" i="7" s="1"/>
  <c r="JBW28" i="7" s="1"/>
  <c r="JBY28" i="7" s="1"/>
  <c r="JCA28" i="7" s="1"/>
  <c r="JCC28" i="7" s="1"/>
  <c r="JCE28" i="7" s="1"/>
  <c r="JCG28" i="7" s="1"/>
  <c r="JCI28" i="7" s="1"/>
  <c r="JCK28" i="7" s="1"/>
  <c r="JCM28" i="7" s="1"/>
  <c r="JCO28" i="7" s="1"/>
  <c r="JCQ28" i="7" s="1"/>
  <c r="JCS28" i="7" s="1"/>
  <c r="JCU28" i="7" s="1"/>
  <c r="JCW28" i="7" s="1"/>
  <c r="JCY28" i="7" s="1"/>
  <c r="JDA28" i="7" s="1"/>
  <c r="JDC28" i="7" s="1"/>
  <c r="JDE28" i="7" s="1"/>
  <c r="JDG28" i="7" s="1"/>
  <c r="JDI28" i="7" s="1"/>
  <c r="JDK28" i="7" s="1"/>
  <c r="JDM28" i="7" s="1"/>
  <c r="JDO28" i="7" s="1"/>
  <c r="JDQ28" i="7" s="1"/>
  <c r="JDS28" i="7" s="1"/>
  <c r="JDU28" i="7" s="1"/>
  <c r="JDW28" i="7" s="1"/>
  <c r="JDY28" i="7" s="1"/>
  <c r="JEA28" i="7" s="1"/>
  <c r="JEC28" i="7" s="1"/>
  <c r="JEE28" i="7" s="1"/>
  <c r="JEG28" i="7" s="1"/>
  <c r="JEI28" i="7" s="1"/>
  <c r="JEK28" i="7" s="1"/>
  <c r="JEM28" i="7" s="1"/>
  <c r="JEO28" i="7" s="1"/>
  <c r="JEQ28" i="7" s="1"/>
  <c r="JES28" i="7" s="1"/>
  <c r="JEU28" i="7" s="1"/>
  <c r="JEW28" i="7" s="1"/>
  <c r="JEY28" i="7" s="1"/>
  <c r="JFA28" i="7" s="1"/>
  <c r="JFC28" i="7" s="1"/>
  <c r="JFE28" i="7" s="1"/>
  <c r="JFG28" i="7" s="1"/>
  <c r="JFI28" i="7" s="1"/>
  <c r="JFK28" i="7" s="1"/>
  <c r="JFM28" i="7" s="1"/>
  <c r="JFO28" i="7" s="1"/>
  <c r="JFQ28" i="7" s="1"/>
  <c r="JFS28" i="7" s="1"/>
  <c r="JFU28" i="7" s="1"/>
  <c r="JFW28" i="7" s="1"/>
  <c r="JFY28" i="7" s="1"/>
  <c r="JGA28" i="7" s="1"/>
  <c r="JGC28" i="7" s="1"/>
  <c r="JGE28" i="7" s="1"/>
  <c r="JGG28" i="7" s="1"/>
  <c r="JGI28" i="7" s="1"/>
  <c r="JGK28" i="7" s="1"/>
  <c r="JGM28" i="7" s="1"/>
  <c r="JGO28" i="7" s="1"/>
  <c r="JGQ28" i="7" s="1"/>
  <c r="JGS28" i="7" s="1"/>
  <c r="JGU28" i="7" s="1"/>
  <c r="JGW28" i="7" s="1"/>
  <c r="JGY28" i="7" s="1"/>
  <c r="JHA28" i="7" s="1"/>
  <c r="JHC28" i="7" s="1"/>
  <c r="JHE28" i="7" s="1"/>
  <c r="JHG28" i="7" s="1"/>
  <c r="JHI28" i="7" s="1"/>
  <c r="JHK28" i="7" s="1"/>
  <c r="JHM28" i="7" s="1"/>
  <c r="JHO28" i="7" s="1"/>
  <c r="JHQ28" i="7" s="1"/>
  <c r="JHS28" i="7" s="1"/>
  <c r="JHU28" i="7" s="1"/>
  <c r="JHW28" i="7" s="1"/>
  <c r="JHY28" i="7" s="1"/>
  <c r="JIA28" i="7" s="1"/>
  <c r="JIC28" i="7" s="1"/>
  <c r="JIE28" i="7" s="1"/>
  <c r="JIG28" i="7" s="1"/>
  <c r="JII28" i="7" s="1"/>
  <c r="JIK28" i="7" s="1"/>
  <c r="JIM28" i="7" s="1"/>
  <c r="JIO28" i="7" s="1"/>
  <c r="JIQ28" i="7" s="1"/>
  <c r="JIS28" i="7" s="1"/>
  <c r="JIU28" i="7" s="1"/>
  <c r="JIW28" i="7" s="1"/>
  <c r="JIY28" i="7" s="1"/>
  <c r="JJA28" i="7" s="1"/>
  <c r="JJC28" i="7" s="1"/>
  <c r="JJE28" i="7" s="1"/>
  <c r="JJG28" i="7" s="1"/>
  <c r="JJI28" i="7" s="1"/>
  <c r="JJK28" i="7" s="1"/>
  <c r="JJM28" i="7" s="1"/>
  <c r="JJO28" i="7" s="1"/>
  <c r="JJQ28" i="7" s="1"/>
  <c r="JJS28" i="7" s="1"/>
  <c r="JJU28" i="7" s="1"/>
  <c r="JJW28" i="7" s="1"/>
  <c r="JJY28" i="7" s="1"/>
  <c r="JKA28" i="7" s="1"/>
  <c r="JKC28" i="7" s="1"/>
  <c r="JKE28" i="7" s="1"/>
  <c r="JKG28" i="7" s="1"/>
  <c r="JKI28" i="7" s="1"/>
  <c r="JKK28" i="7" s="1"/>
  <c r="JKM28" i="7" s="1"/>
  <c r="JKO28" i="7" s="1"/>
  <c r="JKQ28" i="7" s="1"/>
  <c r="JKS28" i="7" s="1"/>
  <c r="JKU28" i="7" s="1"/>
  <c r="JKW28" i="7" s="1"/>
  <c r="JKY28" i="7" s="1"/>
  <c r="JLA28" i="7" s="1"/>
  <c r="JLC28" i="7" s="1"/>
  <c r="JLE28" i="7" s="1"/>
  <c r="JLG28" i="7" s="1"/>
  <c r="JLI28" i="7" s="1"/>
  <c r="JLK28" i="7" s="1"/>
  <c r="JLM28" i="7" s="1"/>
  <c r="JLO28" i="7" s="1"/>
  <c r="JLQ28" i="7" s="1"/>
  <c r="JLS28" i="7" s="1"/>
  <c r="JLU28" i="7" s="1"/>
  <c r="JLW28" i="7" s="1"/>
  <c r="JLY28" i="7" s="1"/>
  <c r="JMA28" i="7" s="1"/>
  <c r="JMC28" i="7" s="1"/>
  <c r="JME28" i="7" s="1"/>
  <c r="JMG28" i="7" s="1"/>
  <c r="JMI28" i="7" s="1"/>
  <c r="JMK28" i="7" s="1"/>
  <c r="JMM28" i="7" s="1"/>
  <c r="JMO28" i="7" s="1"/>
  <c r="JMQ28" i="7" s="1"/>
  <c r="JMS28" i="7" s="1"/>
  <c r="JMU28" i="7" s="1"/>
  <c r="JMW28" i="7" s="1"/>
  <c r="JMY28" i="7" s="1"/>
  <c r="JNA28" i="7" s="1"/>
  <c r="JNC28" i="7" s="1"/>
  <c r="JNE28" i="7" s="1"/>
  <c r="JNG28" i="7" s="1"/>
  <c r="JNI28" i="7" s="1"/>
  <c r="JNK28" i="7" s="1"/>
  <c r="JNM28" i="7" s="1"/>
  <c r="JNO28" i="7" s="1"/>
  <c r="JNQ28" i="7" s="1"/>
  <c r="JNS28" i="7" s="1"/>
  <c r="JNU28" i="7" s="1"/>
  <c r="JNW28" i="7" s="1"/>
  <c r="JNY28" i="7" s="1"/>
  <c r="JOA28" i="7" s="1"/>
  <c r="JOC28" i="7" s="1"/>
  <c r="JOE28" i="7" s="1"/>
  <c r="JOG28" i="7" s="1"/>
  <c r="JOI28" i="7" s="1"/>
  <c r="JOK28" i="7" s="1"/>
  <c r="JOM28" i="7" s="1"/>
  <c r="JOO28" i="7" s="1"/>
  <c r="JOQ28" i="7" s="1"/>
  <c r="JOS28" i="7" s="1"/>
  <c r="JOU28" i="7" s="1"/>
  <c r="JOW28" i="7" s="1"/>
  <c r="JOY28" i="7" s="1"/>
  <c r="JPA28" i="7" s="1"/>
  <c r="JPC28" i="7" s="1"/>
  <c r="JPE28" i="7" s="1"/>
  <c r="JPG28" i="7" s="1"/>
  <c r="JPI28" i="7" s="1"/>
  <c r="JPK28" i="7" s="1"/>
  <c r="JPM28" i="7" s="1"/>
  <c r="JPO28" i="7" s="1"/>
  <c r="JPQ28" i="7" s="1"/>
  <c r="JPS28" i="7" s="1"/>
  <c r="JPU28" i="7" s="1"/>
  <c r="JPW28" i="7" s="1"/>
  <c r="JPY28" i="7" s="1"/>
  <c r="JQA28" i="7" s="1"/>
  <c r="JQC28" i="7" s="1"/>
  <c r="JQE28" i="7" s="1"/>
  <c r="JQG28" i="7" s="1"/>
  <c r="JQI28" i="7" s="1"/>
  <c r="JQK28" i="7" s="1"/>
  <c r="JQM28" i="7" s="1"/>
  <c r="JQO28" i="7" s="1"/>
  <c r="JQQ28" i="7" s="1"/>
  <c r="JQS28" i="7" s="1"/>
  <c r="JQU28" i="7" s="1"/>
  <c r="JQW28" i="7" s="1"/>
  <c r="JQY28" i="7" s="1"/>
  <c r="JRA28" i="7" s="1"/>
  <c r="JRC28" i="7" s="1"/>
  <c r="JRE28" i="7" s="1"/>
  <c r="JRG28" i="7" s="1"/>
  <c r="JRI28" i="7" s="1"/>
  <c r="JRK28" i="7" s="1"/>
  <c r="JRM28" i="7" s="1"/>
  <c r="JRO28" i="7" s="1"/>
  <c r="JRQ28" i="7" s="1"/>
  <c r="JRS28" i="7" s="1"/>
  <c r="JRU28" i="7" s="1"/>
  <c r="JRW28" i="7" s="1"/>
  <c r="JRY28" i="7" s="1"/>
  <c r="JSA28" i="7" s="1"/>
  <c r="JSC28" i="7" s="1"/>
  <c r="JSE28" i="7" s="1"/>
  <c r="JSG28" i="7" s="1"/>
  <c r="JSI28" i="7" s="1"/>
  <c r="JSK28" i="7" s="1"/>
  <c r="JSM28" i="7" s="1"/>
  <c r="JSO28" i="7" s="1"/>
  <c r="JSQ28" i="7" s="1"/>
  <c r="JSS28" i="7" s="1"/>
  <c r="JSU28" i="7" s="1"/>
  <c r="JSW28" i="7" s="1"/>
  <c r="JSY28" i="7" s="1"/>
  <c r="JTA28" i="7" s="1"/>
  <c r="JTC28" i="7" s="1"/>
  <c r="JTE28" i="7" s="1"/>
  <c r="JTG28" i="7" s="1"/>
  <c r="JTI28" i="7" s="1"/>
  <c r="JTK28" i="7" s="1"/>
  <c r="JTM28" i="7" s="1"/>
  <c r="JTO28" i="7" s="1"/>
  <c r="JTQ28" i="7" s="1"/>
  <c r="JTS28" i="7" s="1"/>
  <c r="JTU28" i="7" s="1"/>
  <c r="JTW28" i="7" s="1"/>
  <c r="JTY28" i="7" s="1"/>
  <c r="JUA28" i="7" s="1"/>
  <c r="JUC28" i="7" s="1"/>
  <c r="JUE28" i="7" s="1"/>
  <c r="JUG28" i="7" s="1"/>
  <c r="JUI28" i="7" s="1"/>
  <c r="JUK28" i="7" s="1"/>
  <c r="JUM28" i="7" s="1"/>
  <c r="JUO28" i="7" s="1"/>
  <c r="JUQ28" i="7" s="1"/>
  <c r="JUS28" i="7" s="1"/>
  <c r="JUU28" i="7" s="1"/>
  <c r="JUW28" i="7" s="1"/>
  <c r="JUY28" i="7" s="1"/>
  <c r="JVA28" i="7" s="1"/>
  <c r="JVC28" i="7" s="1"/>
  <c r="JVE28" i="7" s="1"/>
  <c r="JVG28" i="7" s="1"/>
  <c r="JVI28" i="7" s="1"/>
  <c r="JVK28" i="7" s="1"/>
  <c r="JVM28" i="7" s="1"/>
  <c r="JVO28" i="7" s="1"/>
  <c r="JVQ28" i="7" s="1"/>
  <c r="JVS28" i="7" s="1"/>
  <c r="JVU28" i="7" s="1"/>
  <c r="JVW28" i="7" s="1"/>
  <c r="JVY28" i="7" s="1"/>
  <c r="JWA28" i="7" s="1"/>
  <c r="JWC28" i="7" s="1"/>
  <c r="JWE28" i="7" s="1"/>
  <c r="JWG28" i="7" s="1"/>
  <c r="JWI28" i="7" s="1"/>
  <c r="JWK28" i="7" s="1"/>
  <c r="JWM28" i="7" s="1"/>
  <c r="JWO28" i="7" s="1"/>
  <c r="JWQ28" i="7" s="1"/>
  <c r="JWS28" i="7" s="1"/>
  <c r="JWU28" i="7" s="1"/>
  <c r="JWW28" i="7" s="1"/>
  <c r="JWY28" i="7" s="1"/>
  <c r="JXA28" i="7" s="1"/>
  <c r="JXC28" i="7" s="1"/>
  <c r="JXE28" i="7" s="1"/>
  <c r="JXG28" i="7" s="1"/>
  <c r="JXI28" i="7" s="1"/>
  <c r="JXK28" i="7" s="1"/>
  <c r="JXM28" i="7" s="1"/>
  <c r="JXO28" i="7" s="1"/>
  <c r="JXQ28" i="7" s="1"/>
  <c r="JXS28" i="7" s="1"/>
  <c r="JXU28" i="7" s="1"/>
  <c r="JXW28" i="7" s="1"/>
  <c r="JXY28" i="7" s="1"/>
  <c r="JYA28" i="7" s="1"/>
  <c r="JYC28" i="7" s="1"/>
  <c r="JYE28" i="7" s="1"/>
  <c r="JYG28" i="7" s="1"/>
  <c r="JYI28" i="7" s="1"/>
  <c r="JYK28" i="7" s="1"/>
  <c r="JYM28" i="7" s="1"/>
  <c r="JYO28" i="7" s="1"/>
  <c r="JYQ28" i="7" s="1"/>
  <c r="JYS28" i="7" s="1"/>
  <c r="JYU28" i="7" s="1"/>
  <c r="JYW28" i="7" s="1"/>
  <c r="JYY28" i="7" s="1"/>
  <c r="JZA28" i="7" s="1"/>
  <c r="JZC28" i="7" s="1"/>
  <c r="JZE28" i="7" s="1"/>
  <c r="JZG28" i="7" s="1"/>
  <c r="JZI28" i="7" s="1"/>
  <c r="JZK28" i="7" s="1"/>
  <c r="JZM28" i="7" s="1"/>
  <c r="JZO28" i="7" s="1"/>
  <c r="JZQ28" i="7" s="1"/>
  <c r="JZS28" i="7" s="1"/>
  <c r="JZU28" i="7" s="1"/>
  <c r="JZW28" i="7" s="1"/>
  <c r="JZY28" i="7" s="1"/>
  <c r="KAA28" i="7" s="1"/>
  <c r="KAC28" i="7" s="1"/>
  <c r="KAE28" i="7" s="1"/>
  <c r="KAG28" i="7" s="1"/>
  <c r="KAI28" i="7" s="1"/>
  <c r="KAK28" i="7" s="1"/>
  <c r="KAM28" i="7" s="1"/>
  <c r="KAO28" i="7" s="1"/>
  <c r="KAQ28" i="7" s="1"/>
  <c r="KAS28" i="7" s="1"/>
  <c r="KAU28" i="7" s="1"/>
  <c r="KAW28" i="7" s="1"/>
  <c r="KAY28" i="7" s="1"/>
  <c r="KBA28" i="7" s="1"/>
  <c r="KBC28" i="7" s="1"/>
  <c r="KBE28" i="7" s="1"/>
  <c r="KBG28" i="7" s="1"/>
  <c r="KBI28" i="7" s="1"/>
  <c r="KBK28" i="7" s="1"/>
  <c r="KBM28" i="7" s="1"/>
  <c r="KBO28" i="7" s="1"/>
  <c r="KBQ28" i="7" s="1"/>
  <c r="KBS28" i="7" s="1"/>
  <c r="KBU28" i="7" s="1"/>
  <c r="KBW28" i="7" s="1"/>
  <c r="KBY28" i="7" s="1"/>
  <c r="KCA28" i="7" s="1"/>
  <c r="KCC28" i="7" s="1"/>
  <c r="KCE28" i="7" s="1"/>
  <c r="KCG28" i="7" s="1"/>
  <c r="KCI28" i="7" s="1"/>
  <c r="KCK28" i="7" s="1"/>
  <c r="KCM28" i="7" s="1"/>
  <c r="KCO28" i="7" s="1"/>
  <c r="KCQ28" i="7" s="1"/>
  <c r="KCS28" i="7" s="1"/>
  <c r="KCU28" i="7" s="1"/>
  <c r="KCW28" i="7" s="1"/>
  <c r="KCY28" i="7" s="1"/>
  <c r="KDA28" i="7" s="1"/>
  <c r="KDC28" i="7" s="1"/>
  <c r="KDE28" i="7" s="1"/>
  <c r="KDG28" i="7" s="1"/>
  <c r="KDI28" i="7" s="1"/>
  <c r="KDK28" i="7" s="1"/>
  <c r="KDM28" i="7" s="1"/>
  <c r="KDO28" i="7" s="1"/>
  <c r="KDQ28" i="7" s="1"/>
  <c r="KDS28" i="7" s="1"/>
  <c r="KDU28" i="7" s="1"/>
  <c r="KDW28" i="7" s="1"/>
  <c r="KDY28" i="7" s="1"/>
  <c r="KEA28" i="7" s="1"/>
  <c r="KEC28" i="7" s="1"/>
  <c r="KEE28" i="7" s="1"/>
  <c r="KEG28" i="7" s="1"/>
  <c r="KEI28" i="7" s="1"/>
  <c r="KEK28" i="7" s="1"/>
  <c r="KEM28" i="7" s="1"/>
  <c r="KEO28" i="7" s="1"/>
  <c r="KEQ28" i="7" s="1"/>
  <c r="KES28" i="7" s="1"/>
  <c r="KEU28" i="7" s="1"/>
  <c r="KEW28" i="7" s="1"/>
  <c r="KEY28" i="7" s="1"/>
  <c r="KFA28" i="7" s="1"/>
  <c r="KFC28" i="7" s="1"/>
  <c r="KFE28" i="7" s="1"/>
  <c r="KFG28" i="7" s="1"/>
  <c r="KFI28" i="7" s="1"/>
  <c r="KFK28" i="7" s="1"/>
  <c r="KFM28" i="7" s="1"/>
  <c r="KFO28" i="7" s="1"/>
  <c r="KFQ28" i="7" s="1"/>
  <c r="KFS28" i="7" s="1"/>
  <c r="KFU28" i="7" s="1"/>
  <c r="KFW28" i="7" s="1"/>
  <c r="KFY28" i="7" s="1"/>
  <c r="KGA28" i="7" s="1"/>
  <c r="KGC28" i="7" s="1"/>
  <c r="KGE28" i="7" s="1"/>
  <c r="KGG28" i="7" s="1"/>
  <c r="KGI28" i="7" s="1"/>
  <c r="KGK28" i="7" s="1"/>
  <c r="KGM28" i="7" s="1"/>
  <c r="KGO28" i="7" s="1"/>
  <c r="KGQ28" i="7" s="1"/>
  <c r="KGS28" i="7" s="1"/>
  <c r="KGU28" i="7" s="1"/>
  <c r="KGW28" i="7" s="1"/>
  <c r="KGY28" i="7" s="1"/>
  <c r="KHA28" i="7" s="1"/>
  <c r="KHC28" i="7" s="1"/>
  <c r="KHE28" i="7" s="1"/>
  <c r="KHG28" i="7" s="1"/>
  <c r="KHI28" i="7" s="1"/>
  <c r="KHK28" i="7" s="1"/>
  <c r="KHM28" i="7" s="1"/>
  <c r="KHO28" i="7" s="1"/>
  <c r="KHQ28" i="7" s="1"/>
  <c r="KHS28" i="7" s="1"/>
  <c r="KHU28" i="7" s="1"/>
  <c r="KHW28" i="7" s="1"/>
  <c r="KHY28" i="7" s="1"/>
  <c r="KIA28" i="7" s="1"/>
  <c r="KIC28" i="7" s="1"/>
  <c r="KIE28" i="7" s="1"/>
  <c r="KIG28" i="7" s="1"/>
  <c r="KII28" i="7" s="1"/>
  <c r="KIK28" i="7" s="1"/>
  <c r="KIM28" i="7" s="1"/>
  <c r="KIO28" i="7" s="1"/>
  <c r="KIQ28" i="7" s="1"/>
  <c r="KIS28" i="7" s="1"/>
  <c r="KIU28" i="7" s="1"/>
  <c r="KIW28" i="7" s="1"/>
  <c r="KIY28" i="7" s="1"/>
  <c r="KJA28" i="7" s="1"/>
  <c r="KJC28" i="7" s="1"/>
  <c r="KJE28" i="7" s="1"/>
  <c r="KJG28" i="7" s="1"/>
  <c r="KJI28" i="7" s="1"/>
  <c r="KJK28" i="7" s="1"/>
  <c r="KJM28" i="7" s="1"/>
  <c r="KJO28" i="7" s="1"/>
  <c r="KJQ28" i="7" s="1"/>
  <c r="KJS28" i="7" s="1"/>
  <c r="KJU28" i="7" s="1"/>
  <c r="KJW28" i="7" s="1"/>
  <c r="KJY28" i="7" s="1"/>
  <c r="KKA28" i="7" s="1"/>
  <c r="KKC28" i="7" s="1"/>
  <c r="KKE28" i="7" s="1"/>
  <c r="KKG28" i="7" s="1"/>
  <c r="KKI28" i="7" s="1"/>
  <c r="KKK28" i="7" s="1"/>
  <c r="KKM28" i="7" s="1"/>
  <c r="KKO28" i="7" s="1"/>
  <c r="KKQ28" i="7" s="1"/>
  <c r="KKS28" i="7" s="1"/>
  <c r="KKU28" i="7" s="1"/>
  <c r="KKW28" i="7" s="1"/>
  <c r="KKY28" i="7" s="1"/>
  <c r="KLA28" i="7" s="1"/>
  <c r="KLC28" i="7" s="1"/>
  <c r="KLE28" i="7" s="1"/>
  <c r="KLG28" i="7" s="1"/>
  <c r="KLI28" i="7" s="1"/>
  <c r="KLK28" i="7" s="1"/>
  <c r="KLM28" i="7" s="1"/>
  <c r="KLO28" i="7" s="1"/>
  <c r="KLQ28" i="7" s="1"/>
  <c r="KLS28" i="7" s="1"/>
  <c r="KLU28" i="7" s="1"/>
  <c r="KLW28" i="7" s="1"/>
  <c r="KLY28" i="7" s="1"/>
  <c r="KMA28" i="7" s="1"/>
  <c r="KMC28" i="7" s="1"/>
  <c r="KME28" i="7" s="1"/>
  <c r="KMG28" i="7" s="1"/>
  <c r="KMI28" i="7" s="1"/>
  <c r="KMK28" i="7" s="1"/>
  <c r="KMM28" i="7" s="1"/>
  <c r="KMO28" i="7" s="1"/>
  <c r="KMQ28" i="7" s="1"/>
  <c r="KMS28" i="7" s="1"/>
  <c r="KMU28" i="7" s="1"/>
  <c r="KMW28" i="7" s="1"/>
  <c r="KMY28" i="7" s="1"/>
  <c r="KNA28" i="7" s="1"/>
  <c r="KNC28" i="7" s="1"/>
  <c r="KNE28" i="7" s="1"/>
  <c r="KNG28" i="7" s="1"/>
  <c r="KNI28" i="7" s="1"/>
  <c r="KNK28" i="7" s="1"/>
  <c r="KNM28" i="7" s="1"/>
  <c r="KNO28" i="7" s="1"/>
  <c r="KNQ28" i="7" s="1"/>
  <c r="KNS28" i="7" s="1"/>
  <c r="KNU28" i="7" s="1"/>
  <c r="KNW28" i="7" s="1"/>
  <c r="KNY28" i="7" s="1"/>
  <c r="KOA28" i="7" s="1"/>
  <c r="KOC28" i="7" s="1"/>
  <c r="KOE28" i="7" s="1"/>
  <c r="KOG28" i="7" s="1"/>
  <c r="KOI28" i="7" s="1"/>
  <c r="KOK28" i="7" s="1"/>
  <c r="KOM28" i="7" s="1"/>
  <c r="KOO28" i="7" s="1"/>
  <c r="KOQ28" i="7" s="1"/>
  <c r="KOS28" i="7" s="1"/>
  <c r="KOU28" i="7" s="1"/>
  <c r="KOW28" i="7" s="1"/>
  <c r="KOY28" i="7" s="1"/>
  <c r="KPA28" i="7" s="1"/>
  <c r="KPC28" i="7" s="1"/>
  <c r="KPE28" i="7" s="1"/>
  <c r="KPG28" i="7" s="1"/>
  <c r="KPI28" i="7" s="1"/>
  <c r="KPK28" i="7" s="1"/>
  <c r="KPM28" i="7" s="1"/>
  <c r="KPO28" i="7" s="1"/>
  <c r="KPQ28" i="7" s="1"/>
  <c r="KPS28" i="7" s="1"/>
  <c r="KPU28" i="7" s="1"/>
  <c r="KPW28" i="7" s="1"/>
  <c r="KPY28" i="7" s="1"/>
  <c r="KQA28" i="7" s="1"/>
  <c r="KQC28" i="7" s="1"/>
  <c r="KQE28" i="7" s="1"/>
  <c r="KQG28" i="7" s="1"/>
  <c r="KQI28" i="7" s="1"/>
  <c r="KQK28" i="7" s="1"/>
  <c r="KQM28" i="7" s="1"/>
  <c r="KQO28" i="7" s="1"/>
  <c r="KQQ28" i="7" s="1"/>
  <c r="KQS28" i="7" s="1"/>
  <c r="KQU28" i="7" s="1"/>
  <c r="KQW28" i="7" s="1"/>
  <c r="KQY28" i="7" s="1"/>
  <c r="KRA28" i="7" s="1"/>
  <c r="KRC28" i="7" s="1"/>
  <c r="KRE28" i="7" s="1"/>
  <c r="KRG28" i="7" s="1"/>
  <c r="KRI28" i="7" s="1"/>
  <c r="KRK28" i="7" s="1"/>
  <c r="KRM28" i="7" s="1"/>
  <c r="KRO28" i="7" s="1"/>
  <c r="KRQ28" i="7" s="1"/>
  <c r="KRS28" i="7" s="1"/>
  <c r="KRU28" i="7" s="1"/>
  <c r="KRW28" i="7" s="1"/>
  <c r="KRY28" i="7" s="1"/>
  <c r="KSA28" i="7" s="1"/>
  <c r="KSC28" i="7" s="1"/>
  <c r="KSE28" i="7" s="1"/>
  <c r="KSG28" i="7" s="1"/>
  <c r="KSI28" i="7" s="1"/>
  <c r="KSK28" i="7" s="1"/>
  <c r="KSM28" i="7" s="1"/>
  <c r="KSO28" i="7" s="1"/>
  <c r="KSQ28" i="7" s="1"/>
  <c r="KSS28" i="7" s="1"/>
  <c r="KSU28" i="7" s="1"/>
  <c r="KSW28" i="7" s="1"/>
  <c r="KSY28" i="7" s="1"/>
  <c r="KTA28" i="7" s="1"/>
  <c r="KTC28" i="7" s="1"/>
  <c r="KTE28" i="7" s="1"/>
  <c r="KTG28" i="7" s="1"/>
  <c r="KTI28" i="7" s="1"/>
  <c r="KTK28" i="7" s="1"/>
  <c r="KTM28" i="7" s="1"/>
  <c r="KTO28" i="7" s="1"/>
  <c r="KTQ28" i="7" s="1"/>
  <c r="KTS28" i="7" s="1"/>
  <c r="KTU28" i="7" s="1"/>
  <c r="KTW28" i="7" s="1"/>
  <c r="KTY28" i="7" s="1"/>
  <c r="KUA28" i="7" s="1"/>
  <c r="KUC28" i="7" s="1"/>
  <c r="KUE28" i="7" s="1"/>
  <c r="KUG28" i="7" s="1"/>
  <c r="KUI28" i="7" s="1"/>
  <c r="KUK28" i="7" s="1"/>
  <c r="KUM28" i="7" s="1"/>
  <c r="KUO28" i="7" s="1"/>
  <c r="KUQ28" i="7" s="1"/>
  <c r="KUS28" i="7" s="1"/>
  <c r="KUU28" i="7" s="1"/>
  <c r="KUW28" i="7" s="1"/>
  <c r="KUY28" i="7" s="1"/>
  <c r="KVA28" i="7" s="1"/>
  <c r="KVC28" i="7" s="1"/>
  <c r="KVE28" i="7" s="1"/>
  <c r="KVG28" i="7" s="1"/>
  <c r="KVI28" i="7" s="1"/>
  <c r="KVK28" i="7" s="1"/>
  <c r="KVM28" i="7" s="1"/>
  <c r="KVO28" i="7" s="1"/>
  <c r="KVQ28" i="7" s="1"/>
  <c r="KVS28" i="7" s="1"/>
  <c r="KVU28" i="7" s="1"/>
  <c r="KVW28" i="7" s="1"/>
  <c r="KVY28" i="7" s="1"/>
  <c r="KWA28" i="7" s="1"/>
  <c r="KWC28" i="7" s="1"/>
  <c r="KWE28" i="7" s="1"/>
  <c r="KWG28" i="7" s="1"/>
  <c r="KWI28" i="7" s="1"/>
  <c r="KWK28" i="7" s="1"/>
  <c r="KWM28" i="7" s="1"/>
  <c r="KWO28" i="7" s="1"/>
  <c r="KWQ28" i="7" s="1"/>
  <c r="KWS28" i="7" s="1"/>
  <c r="KWU28" i="7" s="1"/>
  <c r="KWW28" i="7" s="1"/>
  <c r="KWY28" i="7" s="1"/>
  <c r="KXA28" i="7" s="1"/>
  <c r="KXC28" i="7" s="1"/>
  <c r="KXE28" i="7" s="1"/>
  <c r="KXG28" i="7" s="1"/>
  <c r="KXI28" i="7" s="1"/>
  <c r="KXK28" i="7" s="1"/>
  <c r="KXM28" i="7" s="1"/>
  <c r="KXO28" i="7" s="1"/>
  <c r="KXQ28" i="7" s="1"/>
  <c r="KXS28" i="7" s="1"/>
  <c r="KXU28" i="7" s="1"/>
  <c r="KXW28" i="7" s="1"/>
  <c r="KXY28" i="7" s="1"/>
  <c r="KYA28" i="7" s="1"/>
  <c r="KYC28" i="7" s="1"/>
  <c r="KYE28" i="7" s="1"/>
  <c r="KYG28" i="7" s="1"/>
  <c r="KYI28" i="7" s="1"/>
  <c r="KYK28" i="7" s="1"/>
  <c r="KYM28" i="7" s="1"/>
  <c r="KYO28" i="7" s="1"/>
  <c r="KYQ28" i="7" s="1"/>
  <c r="KYS28" i="7" s="1"/>
  <c r="KYU28" i="7" s="1"/>
  <c r="KYW28" i="7" s="1"/>
  <c r="KYY28" i="7" s="1"/>
  <c r="KZA28" i="7" s="1"/>
  <c r="KZC28" i="7" s="1"/>
  <c r="KZE28" i="7" s="1"/>
  <c r="KZG28" i="7" s="1"/>
  <c r="KZI28" i="7" s="1"/>
  <c r="KZK28" i="7" s="1"/>
  <c r="KZM28" i="7" s="1"/>
  <c r="KZO28" i="7" s="1"/>
  <c r="KZQ28" i="7" s="1"/>
  <c r="KZS28" i="7" s="1"/>
  <c r="KZU28" i="7" s="1"/>
  <c r="KZW28" i="7" s="1"/>
  <c r="KZY28" i="7" s="1"/>
  <c r="LAA28" i="7" s="1"/>
  <c r="LAC28" i="7" s="1"/>
  <c r="LAE28" i="7" s="1"/>
  <c r="LAG28" i="7" s="1"/>
  <c r="LAI28" i="7" s="1"/>
  <c r="LAK28" i="7" s="1"/>
  <c r="LAM28" i="7" s="1"/>
  <c r="LAO28" i="7" s="1"/>
  <c r="LAQ28" i="7" s="1"/>
  <c r="LAS28" i="7" s="1"/>
  <c r="LAU28" i="7" s="1"/>
  <c r="LAW28" i="7" s="1"/>
  <c r="LAY28" i="7" s="1"/>
  <c r="LBA28" i="7" s="1"/>
  <c r="LBC28" i="7" s="1"/>
  <c r="LBE28" i="7" s="1"/>
  <c r="LBG28" i="7" s="1"/>
  <c r="LBI28" i="7" s="1"/>
  <c r="LBK28" i="7" s="1"/>
  <c r="LBM28" i="7" s="1"/>
  <c r="LBO28" i="7" s="1"/>
  <c r="LBQ28" i="7" s="1"/>
  <c r="LBS28" i="7" s="1"/>
  <c r="LBU28" i="7" s="1"/>
  <c r="LBW28" i="7" s="1"/>
  <c r="LBY28" i="7" s="1"/>
  <c r="LCA28" i="7" s="1"/>
  <c r="LCC28" i="7" s="1"/>
  <c r="LCE28" i="7" s="1"/>
  <c r="LCG28" i="7" s="1"/>
  <c r="LCI28" i="7" s="1"/>
  <c r="LCK28" i="7" s="1"/>
  <c r="LCM28" i="7" s="1"/>
  <c r="LCO28" i="7" s="1"/>
  <c r="LCQ28" i="7" s="1"/>
  <c r="LCS28" i="7" s="1"/>
  <c r="LCU28" i="7" s="1"/>
  <c r="LCW28" i="7" s="1"/>
  <c r="LCY28" i="7" s="1"/>
  <c r="LDA28" i="7" s="1"/>
  <c r="LDC28" i="7" s="1"/>
  <c r="LDE28" i="7" s="1"/>
  <c r="LDG28" i="7" s="1"/>
  <c r="LDI28" i="7" s="1"/>
  <c r="LDK28" i="7" s="1"/>
  <c r="LDM28" i="7" s="1"/>
  <c r="LDO28" i="7" s="1"/>
  <c r="LDQ28" i="7" s="1"/>
  <c r="LDS28" i="7" s="1"/>
  <c r="LDU28" i="7" s="1"/>
  <c r="LDW28" i="7" s="1"/>
  <c r="LDY28" i="7" s="1"/>
  <c r="LEA28" i="7" s="1"/>
  <c r="LEC28" i="7" s="1"/>
  <c r="LEE28" i="7" s="1"/>
  <c r="LEG28" i="7" s="1"/>
  <c r="LEI28" i="7" s="1"/>
  <c r="LEK28" i="7" s="1"/>
  <c r="LEM28" i="7" s="1"/>
  <c r="LEO28" i="7" s="1"/>
  <c r="LEQ28" i="7" s="1"/>
  <c r="LES28" i="7" s="1"/>
  <c r="LEU28" i="7" s="1"/>
  <c r="LEW28" i="7" s="1"/>
  <c r="LEY28" i="7" s="1"/>
  <c r="LFA28" i="7" s="1"/>
  <c r="LFC28" i="7" s="1"/>
  <c r="LFE28" i="7" s="1"/>
  <c r="LFG28" i="7" s="1"/>
  <c r="LFI28" i="7" s="1"/>
  <c r="LFK28" i="7" s="1"/>
  <c r="LFM28" i="7" s="1"/>
  <c r="LFO28" i="7" s="1"/>
  <c r="LFQ28" i="7" s="1"/>
  <c r="LFS28" i="7" s="1"/>
  <c r="LFU28" i="7" s="1"/>
  <c r="LFW28" i="7" s="1"/>
  <c r="LFY28" i="7" s="1"/>
  <c r="LGA28" i="7" s="1"/>
  <c r="LGC28" i="7" s="1"/>
  <c r="LGE28" i="7" s="1"/>
  <c r="LGG28" i="7" s="1"/>
  <c r="LGI28" i="7" s="1"/>
  <c r="LGK28" i="7" s="1"/>
  <c r="LGM28" i="7" s="1"/>
  <c r="LGO28" i="7" s="1"/>
  <c r="LGQ28" i="7" s="1"/>
  <c r="LGS28" i="7" s="1"/>
  <c r="LGU28" i="7" s="1"/>
  <c r="LGW28" i="7" s="1"/>
  <c r="LGY28" i="7" s="1"/>
  <c r="LHA28" i="7" s="1"/>
  <c r="LHC28" i="7" s="1"/>
  <c r="LHE28" i="7" s="1"/>
  <c r="LHG28" i="7" s="1"/>
  <c r="LHI28" i="7" s="1"/>
  <c r="LHK28" i="7" s="1"/>
  <c r="LHM28" i="7" s="1"/>
  <c r="LHO28" i="7" s="1"/>
  <c r="LHQ28" i="7" s="1"/>
  <c r="LHS28" i="7" s="1"/>
  <c r="LHU28" i="7" s="1"/>
  <c r="LHW28" i="7" s="1"/>
  <c r="LHY28" i="7" s="1"/>
  <c r="LIA28" i="7" s="1"/>
  <c r="LIC28" i="7" s="1"/>
  <c r="LIE28" i="7" s="1"/>
  <c r="LIG28" i="7" s="1"/>
  <c r="LII28" i="7" s="1"/>
  <c r="LIK28" i="7" s="1"/>
  <c r="LIM28" i="7" s="1"/>
  <c r="LIO28" i="7" s="1"/>
  <c r="LIQ28" i="7" s="1"/>
  <c r="LIS28" i="7" s="1"/>
  <c r="LIU28" i="7" s="1"/>
  <c r="LIW28" i="7" s="1"/>
  <c r="LIY28" i="7" s="1"/>
  <c r="LJA28" i="7" s="1"/>
  <c r="LJC28" i="7" s="1"/>
  <c r="LJE28" i="7" s="1"/>
  <c r="LJG28" i="7" s="1"/>
  <c r="LJI28" i="7" s="1"/>
  <c r="LJK28" i="7" s="1"/>
  <c r="LJM28" i="7" s="1"/>
  <c r="LJO28" i="7" s="1"/>
  <c r="LJQ28" i="7" s="1"/>
  <c r="LJS28" i="7" s="1"/>
  <c r="LJU28" i="7" s="1"/>
  <c r="LJW28" i="7" s="1"/>
  <c r="LJY28" i="7" s="1"/>
  <c r="LKA28" i="7" s="1"/>
  <c r="LKC28" i="7" s="1"/>
  <c r="LKE28" i="7" s="1"/>
  <c r="LKG28" i="7" s="1"/>
  <c r="LKI28" i="7" s="1"/>
  <c r="LKK28" i="7" s="1"/>
  <c r="LKM28" i="7" s="1"/>
  <c r="LKO28" i="7" s="1"/>
  <c r="LKQ28" i="7" s="1"/>
  <c r="LKS28" i="7" s="1"/>
  <c r="LKU28" i="7" s="1"/>
  <c r="LKW28" i="7" s="1"/>
  <c r="LKY28" i="7" s="1"/>
  <c r="LLA28" i="7" s="1"/>
  <c r="LLC28" i="7" s="1"/>
  <c r="LLE28" i="7" s="1"/>
  <c r="LLG28" i="7" s="1"/>
  <c r="LLI28" i="7" s="1"/>
  <c r="LLK28" i="7" s="1"/>
  <c r="LLM28" i="7" s="1"/>
  <c r="LLO28" i="7" s="1"/>
  <c r="LLQ28" i="7" s="1"/>
  <c r="LLS28" i="7" s="1"/>
  <c r="LLU28" i="7" s="1"/>
  <c r="LLW28" i="7" s="1"/>
  <c r="LLY28" i="7" s="1"/>
  <c r="LMA28" i="7" s="1"/>
  <c r="LMC28" i="7" s="1"/>
  <c r="LME28" i="7" s="1"/>
  <c r="LMG28" i="7" s="1"/>
  <c r="LMI28" i="7" s="1"/>
  <c r="LMK28" i="7" s="1"/>
  <c r="LMM28" i="7" s="1"/>
  <c r="LMO28" i="7" s="1"/>
  <c r="LMQ28" i="7" s="1"/>
  <c r="LMS28" i="7" s="1"/>
  <c r="LMU28" i="7" s="1"/>
  <c r="LMW28" i="7" s="1"/>
  <c r="LMY28" i="7" s="1"/>
  <c r="LNA28" i="7" s="1"/>
  <c r="LNC28" i="7" s="1"/>
  <c r="LNE28" i="7" s="1"/>
  <c r="LNG28" i="7" s="1"/>
  <c r="LNI28" i="7" s="1"/>
  <c r="LNK28" i="7" s="1"/>
  <c r="LNM28" i="7" s="1"/>
  <c r="LNO28" i="7" s="1"/>
  <c r="LNQ28" i="7" s="1"/>
  <c r="LNS28" i="7" s="1"/>
  <c r="LNU28" i="7" s="1"/>
  <c r="LNW28" i="7" s="1"/>
  <c r="LNY28" i="7" s="1"/>
  <c r="LOA28" i="7" s="1"/>
  <c r="LOC28" i="7" s="1"/>
  <c r="LOE28" i="7" s="1"/>
  <c r="LOG28" i="7" s="1"/>
  <c r="LOI28" i="7" s="1"/>
  <c r="LOK28" i="7" s="1"/>
  <c r="LOM28" i="7" s="1"/>
  <c r="LOO28" i="7" s="1"/>
  <c r="LOQ28" i="7" s="1"/>
  <c r="LOS28" i="7" s="1"/>
  <c r="LOU28" i="7" s="1"/>
  <c r="LOW28" i="7" s="1"/>
  <c r="LOY28" i="7" s="1"/>
  <c r="LPA28" i="7" s="1"/>
  <c r="LPC28" i="7" s="1"/>
  <c r="LPE28" i="7" s="1"/>
  <c r="LPG28" i="7" s="1"/>
  <c r="LPI28" i="7" s="1"/>
  <c r="LPK28" i="7" s="1"/>
  <c r="LPM28" i="7" s="1"/>
  <c r="LPO28" i="7" s="1"/>
  <c r="LPQ28" i="7" s="1"/>
  <c r="LPS28" i="7" s="1"/>
  <c r="LPU28" i="7" s="1"/>
  <c r="LPW28" i="7" s="1"/>
  <c r="LPY28" i="7" s="1"/>
  <c r="LQA28" i="7" s="1"/>
  <c r="LQC28" i="7" s="1"/>
  <c r="LQE28" i="7" s="1"/>
  <c r="LQG28" i="7" s="1"/>
  <c r="LQI28" i="7" s="1"/>
  <c r="LQK28" i="7" s="1"/>
  <c r="LQM28" i="7" s="1"/>
  <c r="LQO28" i="7" s="1"/>
  <c r="LQQ28" i="7" s="1"/>
  <c r="LQS28" i="7" s="1"/>
  <c r="LQU28" i="7" s="1"/>
  <c r="LQW28" i="7" s="1"/>
  <c r="LQY28" i="7" s="1"/>
  <c r="LRA28" i="7" s="1"/>
  <c r="LRC28" i="7" s="1"/>
  <c r="LRE28" i="7" s="1"/>
  <c r="LRG28" i="7" s="1"/>
  <c r="LRI28" i="7" s="1"/>
  <c r="LRK28" i="7" s="1"/>
  <c r="LRM28" i="7" s="1"/>
  <c r="LRO28" i="7" s="1"/>
  <c r="LRQ28" i="7" s="1"/>
  <c r="LRS28" i="7" s="1"/>
  <c r="LRU28" i="7" s="1"/>
  <c r="LRW28" i="7" s="1"/>
  <c r="LRY28" i="7" s="1"/>
  <c r="LSA28" i="7" s="1"/>
  <c r="LSC28" i="7" s="1"/>
  <c r="LSE28" i="7" s="1"/>
  <c r="LSG28" i="7" s="1"/>
  <c r="LSI28" i="7" s="1"/>
  <c r="LSK28" i="7" s="1"/>
  <c r="LSM28" i="7" s="1"/>
  <c r="LSO28" i="7" s="1"/>
  <c r="LSQ28" i="7" s="1"/>
  <c r="LSS28" i="7" s="1"/>
  <c r="LSU28" i="7" s="1"/>
  <c r="LSW28" i="7" s="1"/>
  <c r="LSY28" i="7" s="1"/>
  <c r="LTA28" i="7" s="1"/>
  <c r="LTC28" i="7" s="1"/>
  <c r="LTE28" i="7" s="1"/>
  <c r="LTG28" i="7" s="1"/>
  <c r="LTI28" i="7" s="1"/>
  <c r="LTK28" i="7" s="1"/>
  <c r="LTM28" i="7" s="1"/>
  <c r="LTO28" i="7" s="1"/>
  <c r="LTQ28" i="7" s="1"/>
  <c r="LTS28" i="7" s="1"/>
  <c r="LTU28" i="7" s="1"/>
  <c r="LTW28" i="7" s="1"/>
  <c r="LTY28" i="7" s="1"/>
  <c r="LUA28" i="7" s="1"/>
  <c r="LUC28" i="7" s="1"/>
  <c r="LUE28" i="7" s="1"/>
  <c r="LUG28" i="7" s="1"/>
  <c r="LUI28" i="7" s="1"/>
  <c r="LUK28" i="7" s="1"/>
  <c r="LUM28" i="7" s="1"/>
  <c r="LUO28" i="7" s="1"/>
  <c r="LUQ28" i="7" s="1"/>
  <c r="LUS28" i="7" s="1"/>
  <c r="LUU28" i="7" s="1"/>
  <c r="LUW28" i="7" s="1"/>
  <c r="LUY28" i="7" s="1"/>
  <c r="LVA28" i="7" s="1"/>
  <c r="LVC28" i="7" s="1"/>
  <c r="LVE28" i="7" s="1"/>
  <c r="LVG28" i="7" s="1"/>
  <c r="LVI28" i="7" s="1"/>
  <c r="LVK28" i="7" s="1"/>
  <c r="LVM28" i="7" s="1"/>
  <c r="LVO28" i="7" s="1"/>
  <c r="LVQ28" i="7" s="1"/>
  <c r="LVS28" i="7" s="1"/>
  <c r="LVU28" i="7" s="1"/>
  <c r="LVW28" i="7" s="1"/>
  <c r="LVY28" i="7" s="1"/>
  <c r="LWA28" i="7" s="1"/>
  <c r="LWC28" i="7" s="1"/>
  <c r="LWE28" i="7" s="1"/>
  <c r="LWG28" i="7" s="1"/>
  <c r="LWI28" i="7" s="1"/>
  <c r="LWK28" i="7" s="1"/>
  <c r="LWM28" i="7" s="1"/>
  <c r="LWO28" i="7" s="1"/>
  <c r="LWQ28" i="7" s="1"/>
  <c r="LWS28" i="7" s="1"/>
  <c r="LWU28" i="7" s="1"/>
  <c r="LWW28" i="7" s="1"/>
  <c r="LWY28" i="7" s="1"/>
  <c r="LXA28" i="7" s="1"/>
  <c r="LXC28" i="7" s="1"/>
  <c r="LXE28" i="7" s="1"/>
  <c r="LXG28" i="7" s="1"/>
  <c r="LXI28" i="7" s="1"/>
  <c r="LXK28" i="7" s="1"/>
  <c r="LXM28" i="7" s="1"/>
  <c r="LXO28" i="7" s="1"/>
  <c r="LXQ28" i="7" s="1"/>
  <c r="LXS28" i="7" s="1"/>
  <c r="LXU28" i="7" s="1"/>
  <c r="LXW28" i="7" s="1"/>
  <c r="LXY28" i="7" s="1"/>
  <c r="LYA28" i="7" s="1"/>
  <c r="LYC28" i="7" s="1"/>
  <c r="LYE28" i="7" s="1"/>
  <c r="LYG28" i="7" s="1"/>
  <c r="LYI28" i="7" s="1"/>
  <c r="LYK28" i="7" s="1"/>
  <c r="LYM28" i="7" s="1"/>
  <c r="LYO28" i="7" s="1"/>
  <c r="LYQ28" i="7" s="1"/>
  <c r="LYS28" i="7" s="1"/>
  <c r="LYU28" i="7" s="1"/>
  <c r="LYW28" i="7" s="1"/>
  <c r="LYY28" i="7" s="1"/>
  <c r="LZA28" i="7" s="1"/>
  <c r="LZC28" i="7" s="1"/>
  <c r="LZE28" i="7" s="1"/>
  <c r="LZG28" i="7" s="1"/>
  <c r="LZI28" i="7" s="1"/>
  <c r="LZK28" i="7" s="1"/>
  <c r="LZM28" i="7" s="1"/>
  <c r="LZO28" i="7" s="1"/>
  <c r="LZQ28" i="7" s="1"/>
  <c r="LZS28" i="7" s="1"/>
  <c r="LZU28" i="7" s="1"/>
  <c r="LZW28" i="7" s="1"/>
  <c r="LZY28" i="7" s="1"/>
  <c r="MAA28" i="7" s="1"/>
  <c r="MAC28" i="7" s="1"/>
  <c r="MAE28" i="7" s="1"/>
  <c r="MAG28" i="7" s="1"/>
  <c r="MAI28" i="7" s="1"/>
  <c r="MAK28" i="7" s="1"/>
  <c r="MAM28" i="7" s="1"/>
  <c r="MAO28" i="7" s="1"/>
  <c r="MAQ28" i="7" s="1"/>
  <c r="MAS28" i="7" s="1"/>
  <c r="MAU28" i="7" s="1"/>
  <c r="MAW28" i="7" s="1"/>
  <c r="MAY28" i="7" s="1"/>
  <c r="MBA28" i="7" s="1"/>
  <c r="MBC28" i="7" s="1"/>
  <c r="MBE28" i="7" s="1"/>
  <c r="MBG28" i="7" s="1"/>
  <c r="MBI28" i="7" s="1"/>
  <c r="MBK28" i="7" s="1"/>
  <c r="MBM28" i="7" s="1"/>
  <c r="MBO28" i="7" s="1"/>
  <c r="MBQ28" i="7" s="1"/>
  <c r="MBS28" i="7" s="1"/>
  <c r="MBU28" i="7" s="1"/>
  <c r="MBW28" i="7" s="1"/>
  <c r="MBY28" i="7" s="1"/>
  <c r="MCA28" i="7" s="1"/>
  <c r="MCC28" i="7" s="1"/>
  <c r="MCE28" i="7" s="1"/>
  <c r="MCG28" i="7" s="1"/>
  <c r="MCI28" i="7" s="1"/>
  <c r="MCK28" i="7" s="1"/>
  <c r="MCM28" i="7" s="1"/>
  <c r="MCO28" i="7" s="1"/>
  <c r="MCQ28" i="7" s="1"/>
  <c r="MCS28" i="7" s="1"/>
  <c r="MCU28" i="7" s="1"/>
  <c r="MCW28" i="7" s="1"/>
  <c r="MCY28" i="7" s="1"/>
  <c r="MDA28" i="7" s="1"/>
  <c r="MDC28" i="7" s="1"/>
  <c r="MDE28" i="7" s="1"/>
  <c r="MDG28" i="7" s="1"/>
  <c r="MDI28" i="7" s="1"/>
  <c r="MDK28" i="7" s="1"/>
  <c r="MDM28" i="7" s="1"/>
  <c r="MDO28" i="7" s="1"/>
  <c r="MDQ28" i="7" s="1"/>
  <c r="MDS28" i="7" s="1"/>
  <c r="MDU28" i="7" s="1"/>
  <c r="MDW28" i="7" s="1"/>
  <c r="MDY28" i="7" s="1"/>
  <c r="MEA28" i="7" s="1"/>
  <c r="MEC28" i="7" s="1"/>
  <c r="MEE28" i="7" s="1"/>
  <c r="MEG28" i="7" s="1"/>
  <c r="MEI28" i="7" s="1"/>
  <c r="MEK28" i="7" s="1"/>
  <c r="MEM28" i="7" s="1"/>
  <c r="MEO28" i="7" s="1"/>
  <c r="MEQ28" i="7" s="1"/>
  <c r="MES28" i="7" s="1"/>
  <c r="MEU28" i="7" s="1"/>
  <c r="MEW28" i="7" s="1"/>
  <c r="MEY28" i="7" s="1"/>
  <c r="MFA28" i="7" s="1"/>
  <c r="MFC28" i="7" s="1"/>
  <c r="MFE28" i="7" s="1"/>
  <c r="MFG28" i="7" s="1"/>
  <c r="MFI28" i="7" s="1"/>
  <c r="MFK28" i="7" s="1"/>
  <c r="MFM28" i="7" s="1"/>
  <c r="MFO28" i="7" s="1"/>
  <c r="MFQ28" i="7" s="1"/>
  <c r="MFS28" i="7" s="1"/>
  <c r="MFU28" i="7" s="1"/>
  <c r="MFW28" i="7" s="1"/>
  <c r="MFY28" i="7" s="1"/>
  <c r="MGA28" i="7" s="1"/>
  <c r="MGC28" i="7" s="1"/>
  <c r="MGE28" i="7" s="1"/>
  <c r="MGG28" i="7" s="1"/>
  <c r="MGI28" i="7" s="1"/>
  <c r="MGK28" i="7" s="1"/>
  <c r="MGM28" i="7" s="1"/>
  <c r="MGO28" i="7" s="1"/>
  <c r="MGQ28" i="7" s="1"/>
  <c r="MGS28" i="7" s="1"/>
  <c r="MGU28" i="7" s="1"/>
  <c r="MGW28" i="7" s="1"/>
  <c r="MGY28" i="7" s="1"/>
  <c r="MHA28" i="7" s="1"/>
  <c r="MHC28" i="7" s="1"/>
  <c r="MHE28" i="7" s="1"/>
  <c r="MHG28" i="7" s="1"/>
  <c r="MHI28" i="7" s="1"/>
  <c r="MHK28" i="7" s="1"/>
  <c r="MHM28" i="7" s="1"/>
  <c r="MHO28" i="7" s="1"/>
  <c r="MHQ28" i="7" s="1"/>
  <c r="MHS28" i="7" s="1"/>
  <c r="MHU28" i="7" s="1"/>
  <c r="MHW28" i="7" s="1"/>
  <c r="MHY28" i="7" s="1"/>
  <c r="MIA28" i="7" s="1"/>
  <c r="MIC28" i="7" s="1"/>
  <c r="MIE28" i="7" s="1"/>
  <c r="MIG28" i="7" s="1"/>
  <c r="MII28" i="7" s="1"/>
  <c r="MIK28" i="7" s="1"/>
  <c r="MIM28" i="7" s="1"/>
  <c r="MIO28" i="7" s="1"/>
  <c r="MIQ28" i="7" s="1"/>
  <c r="MIS28" i="7" s="1"/>
  <c r="MIU28" i="7" s="1"/>
  <c r="MIW28" i="7" s="1"/>
  <c r="MIY28" i="7" s="1"/>
  <c r="MJA28" i="7" s="1"/>
  <c r="MJC28" i="7" s="1"/>
  <c r="MJE28" i="7" s="1"/>
  <c r="MJG28" i="7" s="1"/>
  <c r="MJI28" i="7" s="1"/>
  <c r="MJK28" i="7" s="1"/>
  <c r="MJM28" i="7" s="1"/>
  <c r="MJO28" i="7" s="1"/>
  <c r="MJQ28" i="7" s="1"/>
  <c r="MJS28" i="7" s="1"/>
  <c r="MJU28" i="7" s="1"/>
  <c r="MJW28" i="7" s="1"/>
  <c r="MJY28" i="7" s="1"/>
  <c r="MKA28" i="7" s="1"/>
  <c r="MKC28" i="7" s="1"/>
  <c r="MKE28" i="7" s="1"/>
  <c r="MKG28" i="7" s="1"/>
  <c r="MKI28" i="7" s="1"/>
  <c r="MKK28" i="7" s="1"/>
  <c r="MKM28" i="7" s="1"/>
  <c r="MKO28" i="7" s="1"/>
  <c r="MKQ28" i="7" s="1"/>
  <c r="MKS28" i="7" s="1"/>
  <c r="MKU28" i="7" s="1"/>
  <c r="MKW28" i="7" s="1"/>
  <c r="MKY28" i="7" s="1"/>
  <c r="MLA28" i="7" s="1"/>
  <c r="MLC28" i="7" s="1"/>
  <c r="MLE28" i="7" s="1"/>
  <c r="MLG28" i="7" s="1"/>
  <c r="MLI28" i="7" s="1"/>
  <c r="MLK28" i="7" s="1"/>
  <c r="MLM28" i="7" s="1"/>
  <c r="MLO28" i="7" s="1"/>
  <c r="MLQ28" i="7" s="1"/>
  <c r="MLS28" i="7" s="1"/>
  <c r="MLU28" i="7" s="1"/>
  <c r="MLW28" i="7" s="1"/>
  <c r="MLY28" i="7" s="1"/>
  <c r="MMA28" i="7" s="1"/>
  <c r="MMC28" i="7" s="1"/>
  <c r="MME28" i="7" s="1"/>
  <c r="MMG28" i="7" s="1"/>
  <c r="MMI28" i="7" s="1"/>
  <c r="MMK28" i="7" s="1"/>
  <c r="MMM28" i="7" s="1"/>
  <c r="MMO28" i="7" s="1"/>
  <c r="MMQ28" i="7" s="1"/>
  <c r="MMS28" i="7" s="1"/>
  <c r="MMU28" i="7" s="1"/>
  <c r="MMW28" i="7" s="1"/>
  <c r="MMY28" i="7" s="1"/>
  <c r="MNA28" i="7" s="1"/>
  <c r="MNC28" i="7" s="1"/>
  <c r="MNE28" i="7" s="1"/>
  <c r="MNG28" i="7" s="1"/>
  <c r="MNI28" i="7" s="1"/>
  <c r="MNK28" i="7" s="1"/>
  <c r="MNM28" i="7" s="1"/>
  <c r="MNO28" i="7" s="1"/>
  <c r="MNQ28" i="7" s="1"/>
  <c r="MNS28" i="7" s="1"/>
  <c r="MNU28" i="7" s="1"/>
  <c r="MNW28" i="7" s="1"/>
  <c r="MNY28" i="7" s="1"/>
  <c r="MOA28" i="7" s="1"/>
  <c r="MOC28" i="7" s="1"/>
  <c r="MOE28" i="7" s="1"/>
  <c r="MOG28" i="7" s="1"/>
  <c r="MOI28" i="7" s="1"/>
  <c r="MOK28" i="7" s="1"/>
  <c r="MOM28" i="7" s="1"/>
  <c r="MOO28" i="7" s="1"/>
  <c r="MOQ28" i="7" s="1"/>
  <c r="MOS28" i="7" s="1"/>
  <c r="MOU28" i="7" s="1"/>
  <c r="MOW28" i="7" s="1"/>
  <c r="MOY28" i="7" s="1"/>
  <c r="MPA28" i="7" s="1"/>
  <c r="MPC28" i="7" s="1"/>
  <c r="MPE28" i="7" s="1"/>
  <c r="MPG28" i="7" s="1"/>
  <c r="MPI28" i="7" s="1"/>
  <c r="MPK28" i="7" s="1"/>
  <c r="MPM28" i="7" s="1"/>
  <c r="MPO28" i="7" s="1"/>
  <c r="MPQ28" i="7" s="1"/>
  <c r="MPS28" i="7" s="1"/>
  <c r="MPU28" i="7" s="1"/>
  <c r="MPW28" i="7" s="1"/>
  <c r="MPY28" i="7" s="1"/>
  <c r="MQA28" i="7" s="1"/>
  <c r="MQC28" i="7" s="1"/>
  <c r="MQE28" i="7" s="1"/>
  <c r="MQG28" i="7" s="1"/>
  <c r="MQI28" i="7" s="1"/>
  <c r="MQK28" i="7" s="1"/>
  <c r="MQM28" i="7" s="1"/>
  <c r="MQO28" i="7" s="1"/>
  <c r="MQQ28" i="7" s="1"/>
  <c r="MQS28" i="7" s="1"/>
  <c r="MQU28" i="7" s="1"/>
  <c r="MQW28" i="7" s="1"/>
  <c r="MQY28" i="7" s="1"/>
  <c r="MRA28" i="7" s="1"/>
  <c r="MRC28" i="7" s="1"/>
  <c r="MRE28" i="7" s="1"/>
  <c r="MRG28" i="7" s="1"/>
  <c r="MRI28" i="7" s="1"/>
  <c r="MRK28" i="7" s="1"/>
  <c r="MRM28" i="7" s="1"/>
  <c r="MRO28" i="7" s="1"/>
  <c r="MRQ28" i="7" s="1"/>
  <c r="MRS28" i="7" s="1"/>
  <c r="MRU28" i="7" s="1"/>
  <c r="MRW28" i="7" s="1"/>
  <c r="MRY28" i="7" s="1"/>
  <c r="MSA28" i="7" s="1"/>
  <c r="MSC28" i="7" s="1"/>
  <c r="MSE28" i="7" s="1"/>
  <c r="MSG28" i="7" s="1"/>
  <c r="MSI28" i="7" s="1"/>
  <c r="MSK28" i="7" s="1"/>
  <c r="MSM28" i="7" s="1"/>
  <c r="MSO28" i="7" s="1"/>
  <c r="MSQ28" i="7" s="1"/>
  <c r="MSS28" i="7" s="1"/>
  <c r="MSU28" i="7" s="1"/>
  <c r="MSW28" i="7" s="1"/>
  <c r="MSY28" i="7" s="1"/>
  <c r="MTA28" i="7" s="1"/>
  <c r="MTC28" i="7" s="1"/>
  <c r="MTE28" i="7" s="1"/>
  <c r="MTG28" i="7" s="1"/>
  <c r="MTI28" i="7" s="1"/>
  <c r="MTK28" i="7" s="1"/>
  <c r="MTM28" i="7" s="1"/>
  <c r="MTO28" i="7" s="1"/>
  <c r="MTQ28" i="7" s="1"/>
  <c r="MTS28" i="7" s="1"/>
  <c r="MTU28" i="7" s="1"/>
  <c r="MTW28" i="7" s="1"/>
  <c r="MTY28" i="7" s="1"/>
  <c r="MUA28" i="7" s="1"/>
  <c r="MUC28" i="7" s="1"/>
  <c r="MUE28" i="7" s="1"/>
  <c r="MUG28" i="7" s="1"/>
  <c r="MUI28" i="7" s="1"/>
  <c r="MUK28" i="7" s="1"/>
  <c r="MUM28" i="7" s="1"/>
  <c r="MUO28" i="7" s="1"/>
  <c r="MUQ28" i="7" s="1"/>
  <c r="MUS28" i="7" s="1"/>
  <c r="MUU28" i="7" s="1"/>
  <c r="MUW28" i="7" s="1"/>
  <c r="MUY28" i="7" s="1"/>
  <c r="MVA28" i="7" s="1"/>
  <c r="MVC28" i="7" s="1"/>
  <c r="MVE28" i="7" s="1"/>
  <c r="MVG28" i="7" s="1"/>
  <c r="MVI28" i="7" s="1"/>
  <c r="MVK28" i="7" s="1"/>
  <c r="MVM28" i="7" s="1"/>
  <c r="MVO28" i="7" s="1"/>
  <c r="MVQ28" i="7" s="1"/>
  <c r="MVS28" i="7" s="1"/>
  <c r="MVU28" i="7" s="1"/>
  <c r="MVW28" i="7" s="1"/>
  <c r="MVY28" i="7" s="1"/>
  <c r="MWA28" i="7" s="1"/>
  <c r="MWC28" i="7" s="1"/>
  <c r="MWE28" i="7" s="1"/>
  <c r="MWG28" i="7" s="1"/>
  <c r="MWI28" i="7" s="1"/>
  <c r="MWK28" i="7" s="1"/>
  <c r="MWM28" i="7" s="1"/>
  <c r="MWO28" i="7" s="1"/>
  <c r="MWQ28" i="7" s="1"/>
  <c r="MWS28" i="7" s="1"/>
  <c r="MWU28" i="7" s="1"/>
  <c r="MWW28" i="7" s="1"/>
  <c r="MWY28" i="7" s="1"/>
  <c r="MXA28" i="7" s="1"/>
  <c r="MXC28" i="7" s="1"/>
  <c r="MXE28" i="7" s="1"/>
  <c r="MXG28" i="7" s="1"/>
  <c r="MXI28" i="7" s="1"/>
  <c r="MXK28" i="7" s="1"/>
  <c r="MXM28" i="7" s="1"/>
  <c r="MXO28" i="7" s="1"/>
  <c r="MXQ28" i="7" s="1"/>
  <c r="MXS28" i="7" s="1"/>
  <c r="MXU28" i="7" s="1"/>
  <c r="MXW28" i="7" s="1"/>
  <c r="MXY28" i="7" s="1"/>
  <c r="MYA28" i="7" s="1"/>
  <c r="MYC28" i="7" s="1"/>
  <c r="MYE28" i="7" s="1"/>
  <c r="MYG28" i="7" s="1"/>
  <c r="MYI28" i="7" s="1"/>
  <c r="MYK28" i="7" s="1"/>
  <c r="MYM28" i="7" s="1"/>
  <c r="MYO28" i="7" s="1"/>
  <c r="MYQ28" i="7" s="1"/>
  <c r="MYS28" i="7" s="1"/>
  <c r="MYU28" i="7" s="1"/>
  <c r="MYW28" i="7" s="1"/>
  <c r="MYY28" i="7" s="1"/>
  <c r="MZA28" i="7" s="1"/>
  <c r="MZC28" i="7" s="1"/>
  <c r="MZE28" i="7" s="1"/>
  <c r="MZG28" i="7" s="1"/>
  <c r="MZI28" i="7" s="1"/>
  <c r="MZK28" i="7" s="1"/>
  <c r="MZM28" i="7" s="1"/>
  <c r="MZO28" i="7" s="1"/>
  <c r="MZQ28" i="7" s="1"/>
  <c r="MZS28" i="7" s="1"/>
  <c r="MZU28" i="7" s="1"/>
  <c r="MZW28" i="7" s="1"/>
  <c r="MZY28" i="7" s="1"/>
  <c r="NAA28" i="7" s="1"/>
  <c r="NAC28" i="7" s="1"/>
  <c r="NAE28" i="7" s="1"/>
  <c r="NAG28" i="7" s="1"/>
  <c r="NAI28" i="7" s="1"/>
  <c r="NAK28" i="7" s="1"/>
  <c r="NAM28" i="7" s="1"/>
  <c r="NAO28" i="7" s="1"/>
  <c r="NAQ28" i="7" s="1"/>
  <c r="NAS28" i="7" s="1"/>
  <c r="NAU28" i="7" s="1"/>
  <c r="NAW28" i="7" s="1"/>
  <c r="NAY28" i="7" s="1"/>
  <c r="NBA28" i="7" s="1"/>
  <c r="NBC28" i="7" s="1"/>
  <c r="NBE28" i="7" s="1"/>
  <c r="NBG28" i="7" s="1"/>
  <c r="NBI28" i="7" s="1"/>
  <c r="NBK28" i="7" s="1"/>
  <c r="NBM28" i="7" s="1"/>
  <c r="NBO28" i="7" s="1"/>
  <c r="NBQ28" i="7" s="1"/>
  <c r="NBS28" i="7" s="1"/>
  <c r="NBU28" i="7" s="1"/>
  <c r="NBW28" i="7" s="1"/>
  <c r="NBY28" i="7" s="1"/>
  <c r="NCA28" i="7" s="1"/>
  <c r="NCC28" i="7" s="1"/>
  <c r="NCE28" i="7" s="1"/>
  <c r="NCG28" i="7" s="1"/>
  <c r="NCI28" i="7" s="1"/>
  <c r="NCK28" i="7" s="1"/>
  <c r="NCM28" i="7" s="1"/>
  <c r="NCO28" i="7" s="1"/>
  <c r="NCQ28" i="7" s="1"/>
  <c r="NCS28" i="7" s="1"/>
  <c r="NCU28" i="7" s="1"/>
  <c r="NCW28" i="7" s="1"/>
  <c r="NCY28" i="7" s="1"/>
  <c r="NDA28" i="7" s="1"/>
  <c r="NDC28" i="7" s="1"/>
  <c r="NDE28" i="7" s="1"/>
  <c r="NDG28" i="7" s="1"/>
  <c r="NDI28" i="7" s="1"/>
  <c r="NDK28" i="7" s="1"/>
  <c r="NDM28" i="7" s="1"/>
  <c r="NDO28" i="7" s="1"/>
  <c r="NDQ28" i="7" s="1"/>
  <c r="NDS28" i="7" s="1"/>
  <c r="NDU28" i="7" s="1"/>
  <c r="NDW28" i="7" s="1"/>
  <c r="NDY28" i="7" s="1"/>
  <c r="NEA28" i="7" s="1"/>
  <c r="NEC28" i="7" s="1"/>
  <c r="NEE28" i="7" s="1"/>
  <c r="NEG28" i="7" s="1"/>
  <c r="NEI28" i="7" s="1"/>
  <c r="NEK28" i="7" s="1"/>
  <c r="NEM28" i="7" s="1"/>
  <c r="NEO28" i="7" s="1"/>
  <c r="NEQ28" i="7" s="1"/>
  <c r="NES28" i="7" s="1"/>
  <c r="NEU28" i="7" s="1"/>
  <c r="NEW28" i="7" s="1"/>
  <c r="NEY28" i="7" s="1"/>
  <c r="NFA28" i="7" s="1"/>
  <c r="NFC28" i="7" s="1"/>
  <c r="NFE28" i="7" s="1"/>
  <c r="NFG28" i="7" s="1"/>
  <c r="NFI28" i="7" s="1"/>
  <c r="NFK28" i="7" s="1"/>
  <c r="NFM28" i="7" s="1"/>
  <c r="NFO28" i="7" s="1"/>
  <c r="NFQ28" i="7" s="1"/>
  <c r="NFS28" i="7" s="1"/>
  <c r="NFU28" i="7" s="1"/>
  <c r="NFW28" i="7" s="1"/>
  <c r="NFY28" i="7" s="1"/>
  <c r="NGA28" i="7" s="1"/>
  <c r="NGC28" i="7" s="1"/>
  <c r="NGE28" i="7" s="1"/>
  <c r="NGG28" i="7" s="1"/>
  <c r="NGI28" i="7" s="1"/>
  <c r="NGK28" i="7" s="1"/>
  <c r="NGM28" i="7" s="1"/>
  <c r="NGO28" i="7" s="1"/>
  <c r="NGQ28" i="7" s="1"/>
  <c r="NGS28" i="7" s="1"/>
  <c r="NGU28" i="7" s="1"/>
  <c r="NGW28" i="7" s="1"/>
  <c r="NGY28" i="7" s="1"/>
  <c r="NHA28" i="7" s="1"/>
  <c r="NHC28" i="7" s="1"/>
  <c r="NHE28" i="7" s="1"/>
  <c r="NHG28" i="7" s="1"/>
  <c r="NHI28" i="7" s="1"/>
  <c r="NHK28" i="7" s="1"/>
  <c r="NHM28" i="7" s="1"/>
  <c r="NHO28" i="7" s="1"/>
  <c r="NHQ28" i="7" s="1"/>
  <c r="NHS28" i="7" s="1"/>
  <c r="NHU28" i="7" s="1"/>
  <c r="NHW28" i="7" s="1"/>
  <c r="NHY28" i="7" s="1"/>
  <c r="NIA28" i="7" s="1"/>
  <c r="NIC28" i="7" s="1"/>
  <c r="NIE28" i="7" s="1"/>
  <c r="NIG28" i="7" s="1"/>
  <c r="NII28" i="7" s="1"/>
  <c r="NIK28" i="7" s="1"/>
  <c r="NIM28" i="7" s="1"/>
  <c r="NIO28" i="7" s="1"/>
  <c r="NIQ28" i="7" s="1"/>
  <c r="NIS28" i="7" s="1"/>
  <c r="NIU28" i="7" s="1"/>
  <c r="NIW28" i="7" s="1"/>
  <c r="NIY28" i="7" s="1"/>
  <c r="NJA28" i="7" s="1"/>
  <c r="NJC28" i="7" s="1"/>
  <c r="NJE28" i="7" s="1"/>
  <c r="NJG28" i="7" s="1"/>
  <c r="NJI28" i="7" s="1"/>
  <c r="NJK28" i="7" s="1"/>
  <c r="NJM28" i="7" s="1"/>
  <c r="NJO28" i="7" s="1"/>
  <c r="NJQ28" i="7" s="1"/>
  <c r="NJS28" i="7" s="1"/>
  <c r="NJU28" i="7" s="1"/>
  <c r="NJW28" i="7" s="1"/>
  <c r="NJY28" i="7" s="1"/>
  <c r="NKA28" i="7" s="1"/>
  <c r="NKC28" i="7" s="1"/>
  <c r="NKE28" i="7" s="1"/>
  <c r="NKG28" i="7" s="1"/>
  <c r="NKI28" i="7" s="1"/>
  <c r="NKK28" i="7" s="1"/>
  <c r="NKM28" i="7" s="1"/>
  <c r="NKO28" i="7" s="1"/>
  <c r="NKQ28" i="7" s="1"/>
  <c r="NKS28" i="7" s="1"/>
  <c r="NKU28" i="7" s="1"/>
  <c r="NKW28" i="7" s="1"/>
  <c r="NKY28" i="7" s="1"/>
  <c r="NLA28" i="7" s="1"/>
  <c r="NLC28" i="7" s="1"/>
  <c r="NLE28" i="7" s="1"/>
  <c r="NLG28" i="7" s="1"/>
  <c r="NLI28" i="7" s="1"/>
  <c r="NLK28" i="7" s="1"/>
  <c r="NLM28" i="7" s="1"/>
  <c r="NLO28" i="7" s="1"/>
  <c r="NLQ28" i="7" s="1"/>
  <c r="NLS28" i="7" s="1"/>
  <c r="NLU28" i="7" s="1"/>
  <c r="NLW28" i="7" s="1"/>
  <c r="NLY28" i="7" s="1"/>
  <c r="NMA28" i="7" s="1"/>
  <c r="NMC28" i="7" s="1"/>
  <c r="NME28" i="7" s="1"/>
  <c r="NMG28" i="7" s="1"/>
  <c r="NMI28" i="7" s="1"/>
  <c r="NMK28" i="7" s="1"/>
  <c r="NMM28" i="7" s="1"/>
  <c r="NMO28" i="7" s="1"/>
  <c r="NMQ28" i="7" s="1"/>
  <c r="NMS28" i="7" s="1"/>
  <c r="NMU28" i="7" s="1"/>
  <c r="NMW28" i="7" s="1"/>
  <c r="NMY28" i="7" s="1"/>
  <c r="NNA28" i="7" s="1"/>
  <c r="NNC28" i="7" s="1"/>
  <c r="NNE28" i="7" s="1"/>
  <c r="NNG28" i="7" s="1"/>
  <c r="NNI28" i="7" s="1"/>
  <c r="NNK28" i="7" s="1"/>
  <c r="NNM28" i="7" s="1"/>
  <c r="NNO28" i="7" s="1"/>
  <c r="NNQ28" i="7" s="1"/>
  <c r="NNS28" i="7" s="1"/>
  <c r="NNU28" i="7" s="1"/>
  <c r="NNW28" i="7" s="1"/>
  <c r="NNY28" i="7" s="1"/>
  <c r="NOA28" i="7" s="1"/>
  <c r="NOC28" i="7" s="1"/>
  <c r="NOE28" i="7" s="1"/>
  <c r="NOG28" i="7" s="1"/>
  <c r="NOI28" i="7" s="1"/>
  <c r="NOK28" i="7" s="1"/>
  <c r="NOM28" i="7" s="1"/>
  <c r="NOO28" i="7" s="1"/>
  <c r="NOQ28" i="7" s="1"/>
  <c r="NOS28" i="7" s="1"/>
  <c r="NOU28" i="7" s="1"/>
  <c r="NOW28" i="7" s="1"/>
  <c r="NOY28" i="7" s="1"/>
  <c r="NPA28" i="7" s="1"/>
  <c r="NPC28" i="7" s="1"/>
  <c r="NPE28" i="7" s="1"/>
  <c r="NPG28" i="7" s="1"/>
  <c r="NPI28" i="7" s="1"/>
  <c r="NPK28" i="7" s="1"/>
  <c r="NPM28" i="7" s="1"/>
  <c r="NPO28" i="7" s="1"/>
  <c r="NPQ28" i="7" s="1"/>
  <c r="NPS28" i="7" s="1"/>
  <c r="NPU28" i="7" s="1"/>
  <c r="NPW28" i="7" s="1"/>
  <c r="NPY28" i="7" s="1"/>
  <c r="NQA28" i="7" s="1"/>
  <c r="NQC28" i="7" s="1"/>
  <c r="NQE28" i="7" s="1"/>
  <c r="NQG28" i="7" s="1"/>
  <c r="NQI28" i="7" s="1"/>
  <c r="NQK28" i="7" s="1"/>
  <c r="NQM28" i="7" s="1"/>
  <c r="NQO28" i="7" s="1"/>
  <c r="NQQ28" i="7" s="1"/>
  <c r="NQS28" i="7" s="1"/>
  <c r="NQU28" i="7" s="1"/>
  <c r="NQW28" i="7" s="1"/>
  <c r="NQY28" i="7" s="1"/>
  <c r="NRA28" i="7" s="1"/>
  <c r="NRC28" i="7" s="1"/>
  <c r="NRE28" i="7" s="1"/>
  <c r="NRG28" i="7" s="1"/>
  <c r="NRI28" i="7" s="1"/>
  <c r="NRK28" i="7" s="1"/>
  <c r="NRM28" i="7" s="1"/>
  <c r="NRO28" i="7" s="1"/>
  <c r="NRQ28" i="7" s="1"/>
  <c r="NRS28" i="7" s="1"/>
  <c r="NRU28" i="7" s="1"/>
  <c r="NRW28" i="7" s="1"/>
  <c r="NRY28" i="7" s="1"/>
  <c r="NSA28" i="7" s="1"/>
  <c r="NSC28" i="7" s="1"/>
  <c r="NSE28" i="7" s="1"/>
  <c r="NSG28" i="7" s="1"/>
  <c r="NSI28" i="7" s="1"/>
  <c r="NSK28" i="7" s="1"/>
  <c r="NSM28" i="7" s="1"/>
  <c r="NSO28" i="7" s="1"/>
  <c r="NSQ28" i="7" s="1"/>
  <c r="NSS28" i="7" s="1"/>
  <c r="NSU28" i="7" s="1"/>
  <c r="NSW28" i="7" s="1"/>
  <c r="NSY28" i="7" s="1"/>
  <c r="NTA28" i="7" s="1"/>
  <c r="NTC28" i="7" s="1"/>
  <c r="NTE28" i="7" s="1"/>
  <c r="NTG28" i="7" s="1"/>
  <c r="NTI28" i="7" s="1"/>
  <c r="NTK28" i="7" s="1"/>
  <c r="NTM28" i="7" s="1"/>
  <c r="NTO28" i="7" s="1"/>
  <c r="NTQ28" i="7" s="1"/>
  <c r="NTS28" i="7" s="1"/>
  <c r="NTU28" i="7" s="1"/>
  <c r="NTW28" i="7" s="1"/>
  <c r="NTY28" i="7" s="1"/>
  <c r="NUA28" i="7" s="1"/>
  <c r="NUC28" i="7" s="1"/>
  <c r="NUE28" i="7" s="1"/>
  <c r="NUG28" i="7" s="1"/>
  <c r="NUI28" i="7" s="1"/>
  <c r="NUK28" i="7" s="1"/>
  <c r="NUM28" i="7" s="1"/>
  <c r="NUO28" i="7" s="1"/>
  <c r="NUQ28" i="7" s="1"/>
  <c r="NUS28" i="7" s="1"/>
  <c r="NUU28" i="7" s="1"/>
  <c r="NUW28" i="7" s="1"/>
  <c r="NUY28" i="7" s="1"/>
  <c r="NVA28" i="7" s="1"/>
  <c r="NVC28" i="7" s="1"/>
  <c r="NVE28" i="7" s="1"/>
  <c r="NVG28" i="7" s="1"/>
  <c r="NVI28" i="7" s="1"/>
  <c r="NVK28" i="7" s="1"/>
  <c r="NVM28" i="7" s="1"/>
  <c r="NVO28" i="7" s="1"/>
  <c r="NVQ28" i="7" s="1"/>
  <c r="NVS28" i="7" s="1"/>
  <c r="NVU28" i="7" s="1"/>
  <c r="NVW28" i="7" s="1"/>
  <c r="NVY28" i="7" s="1"/>
  <c r="NWA28" i="7" s="1"/>
  <c r="NWC28" i="7" s="1"/>
  <c r="NWE28" i="7" s="1"/>
  <c r="NWG28" i="7" s="1"/>
  <c r="NWI28" i="7" s="1"/>
  <c r="NWK28" i="7" s="1"/>
  <c r="NWM28" i="7" s="1"/>
  <c r="NWO28" i="7" s="1"/>
  <c r="NWQ28" i="7" s="1"/>
  <c r="NWS28" i="7" s="1"/>
  <c r="NWU28" i="7" s="1"/>
  <c r="NWW28" i="7" s="1"/>
  <c r="NWY28" i="7" s="1"/>
  <c r="NXA28" i="7" s="1"/>
  <c r="NXC28" i="7" s="1"/>
  <c r="NXE28" i="7" s="1"/>
  <c r="NXG28" i="7" s="1"/>
  <c r="NXI28" i="7" s="1"/>
  <c r="NXK28" i="7" s="1"/>
  <c r="NXM28" i="7" s="1"/>
  <c r="NXO28" i="7" s="1"/>
  <c r="NXQ28" i="7" s="1"/>
  <c r="NXS28" i="7" s="1"/>
  <c r="NXU28" i="7" s="1"/>
  <c r="NXW28" i="7" s="1"/>
  <c r="NXY28" i="7" s="1"/>
  <c r="NYA28" i="7" s="1"/>
  <c r="NYC28" i="7" s="1"/>
  <c r="NYE28" i="7" s="1"/>
  <c r="NYG28" i="7" s="1"/>
  <c r="NYI28" i="7" s="1"/>
  <c r="NYK28" i="7" s="1"/>
  <c r="NYM28" i="7" s="1"/>
  <c r="NYO28" i="7" s="1"/>
  <c r="NYQ28" i="7" s="1"/>
  <c r="NYS28" i="7" s="1"/>
  <c r="NYU28" i="7" s="1"/>
  <c r="NYW28" i="7" s="1"/>
  <c r="NYY28" i="7" s="1"/>
  <c r="NZA28" i="7" s="1"/>
  <c r="NZC28" i="7" s="1"/>
  <c r="NZE28" i="7" s="1"/>
  <c r="NZG28" i="7" s="1"/>
  <c r="NZI28" i="7" s="1"/>
  <c r="NZK28" i="7" s="1"/>
  <c r="NZM28" i="7" s="1"/>
  <c r="NZO28" i="7" s="1"/>
  <c r="NZQ28" i="7" s="1"/>
  <c r="NZS28" i="7" s="1"/>
  <c r="NZU28" i="7" s="1"/>
  <c r="NZW28" i="7" s="1"/>
  <c r="NZY28" i="7" s="1"/>
  <c r="OAA28" i="7" s="1"/>
  <c r="OAC28" i="7" s="1"/>
  <c r="OAE28" i="7" s="1"/>
  <c r="OAG28" i="7" s="1"/>
  <c r="OAI28" i="7" s="1"/>
  <c r="OAK28" i="7" s="1"/>
  <c r="OAM28" i="7" s="1"/>
  <c r="OAO28" i="7" s="1"/>
  <c r="OAQ28" i="7" s="1"/>
  <c r="OAS28" i="7" s="1"/>
  <c r="OAU28" i="7" s="1"/>
  <c r="OAW28" i="7" s="1"/>
  <c r="OAY28" i="7" s="1"/>
  <c r="OBA28" i="7" s="1"/>
  <c r="OBC28" i="7" s="1"/>
  <c r="OBE28" i="7" s="1"/>
  <c r="OBG28" i="7" s="1"/>
  <c r="OBI28" i="7" s="1"/>
  <c r="OBK28" i="7" s="1"/>
  <c r="OBM28" i="7" s="1"/>
  <c r="OBO28" i="7" s="1"/>
  <c r="OBQ28" i="7" s="1"/>
  <c r="OBS28" i="7" s="1"/>
  <c r="OBU28" i="7" s="1"/>
  <c r="OBW28" i="7" s="1"/>
  <c r="OBY28" i="7" s="1"/>
  <c r="OCA28" i="7" s="1"/>
  <c r="OCC28" i="7" s="1"/>
  <c r="OCE28" i="7" s="1"/>
  <c r="OCG28" i="7" s="1"/>
  <c r="OCI28" i="7" s="1"/>
  <c r="OCK28" i="7" s="1"/>
  <c r="OCM28" i="7" s="1"/>
  <c r="OCO28" i="7" s="1"/>
  <c r="OCQ28" i="7" s="1"/>
  <c r="OCS28" i="7" s="1"/>
  <c r="OCU28" i="7" s="1"/>
  <c r="OCW28" i="7" s="1"/>
  <c r="OCY28" i="7" s="1"/>
  <c r="ODA28" i="7" s="1"/>
  <c r="ODC28" i="7" s="1"/>
  <c r="ODE28" i="7" s="1"/>
  <c r="ODG28" i="7" s="1"/>
  <c r="ODI28" i="7" s="1"/>
  <c r="ODK28" i="7" s="1"/>
  <c r="ODM28" i="7" s="1"/>
  <c r="ODO28" i="7" s="1"/>
  <c r="ODQ28" i="7" s="1"/>
  <c r="ODS28" i="7" s="1"/>
  <c r="ODU28" i="7" s="1"/>
  <c r="ODW28" i="7" s="1"/>
  <c r="ODY28" i="7" s="1"/>
  <c r="OEA28" i="7" s="1"/>
  <c r="OEC28" i="7" s="1"/>
  <c r="OEE28" i="7" s="1"/>
  <c r="OEG28" i="7" s="1"/>
  <c r="OEI28" i="7" s="1"/>
  <c r="OEK28" i="7" s="1"/>
  <c r="OEM28" i="7" s="1"/>
  <c r="OEO28" i="7" s="1"/>
  <c r="OEQ28" i="7" s="1"/>
  <c r="OES28" i="7" s="1"/>
  <c r="OEU28" i="7" s="1"/>
  <c r="OEW28" i="7" s="1"/>
  <c r="OEY28" i="7" s="1"/>
  <c r="OFA28" i="7" s="1"/>
  <c r="OFC28" i="7" s="1"/>
  <c r="OFE28" i="7" s="1"/>
  <c r="OFG28" i="7" s="1"/>
  <c r="OFI28" i="7" s="1"/>
  <c r="OFK28" i="7" s="1"/>
  <c r="OFM28" i="7" s="1"/>
  <c r="OFO28" i="7" s="1"/>
  <c r="OFQ28" i="7" s="1"/>
  <c r="OFS28" i="7" s="1"/>
  <c r="OFU28" i="7" s="1"/>
  <c r="OFW28" i="7" s="1"/>
  <c r="OFY28" i="7" s="1"/>
  <c r="OGA28" i="7" s="1"/>
  <c r="OGC28" i="7" s="1"/>
  <c r="OGE28" i="7" s="1"/>
  <c r="OGG28" i="7" s="1"/>
  <c r="OGI28" i="7" s="1"/>
  <c r="OGK28" i="7" s="1"/>
  <c r="OGM28" i="7" s="1"/>
  <c r="OGO28" i="7" s="1"/>
  <c r="OGQ28" i="7" s="1"/>
  <c r="OGS28" i="7" s="1"/>
  <c r="OGU28" i="7" s="1"/>
  <c r="OGW28" i="7" s="1"/>
  <c r="OGY28" i="7" s="1"/>
  <c r="OHA28" i="7" s="1"/>
  <c r="OHC28" i="7" s="1"/>
  <c r="OHE28" i="7" s="1"/>
  <c r="OHG28" i="7" s="1"/>
  <c r="OHI28" i="7" s="1"/>
  <c r="OHK28" i="7" s="1"/>
  <c r="OHM28" i="7" s="1"/>
  <c r="OHO28" i="7" s="1"/>
  <c r="OHQ28" i="7" s="1"/>
  <c r="OHS28" i="7" s="1"/>
  <c r="OHU28" i="7" s="1"/>
  <c r="OHW28" i="7" s="1"/>
  <c r="OHY28" i="7" s="1"/>
  <c r="OIA28" i="7" s="1"/>
  <c r="OIC28" i="7" s="1"/>
  <c r="OIE28" i="7" s="1"/>
  <c r="OIG28" i="7" s="1"/>
  <c r="OII28" i="7" s="1"/>
  <c r="OIK28" i="7" s="1"/>
  <c r="OIM28" i="7" s="1"/>
  <c r="OIO28" i="7" s="1"/>
  <c r="OIQ28" i="7" s="1"/>
  <c r="OIS28" i="7" s="1"/>
  <c r="OIU28" i="7" s="1"/>
  <c r="OIW28" i="7" s="1"/>
  <c r="OIY28" i="7" s="1"/>
  <c r="OJA28" i="7" s="1"/>
  <c r="OJC28" i="7" s="1"/>
  <c r="OJE28" i="7" s="1"/>
  <c r="OJG28" i="7" s="1"/>
  <c r="OJI28" i="7" s="1"/>
  <c r="OJK28" i="7" s="1"/>
  <c r="OJM28" i="7" s="1"/>
  <c r="OJO28" i="7" s="1"/>
  <c r="OJQ28" i="7" s="1"/>
  <c r="OJS28" i="7" s="1"/>
  <c r="OJU28" i="7" s="1"/>
  <c r="OJW28" i="7" s="1"/>
  <c r="OJY28" i="7" s="1"/>
  <c r="OKA28" i="7" s="1"/>
  <c r="OKC28" i="7" s="1"/>
  <c r="OKE28" i="7" s="1"/>
  <c r="OKG28" i="7" s="1"/>
  <c r="OKI28" i="7" s="1"/>
  <c r="OKK28" i="7" s="1"/>
  <c r="OKM28" i="7" s="1"/>
  <c r="OKO28" i="7" s="1"/>
  <c r="OKQ28" i="7" s="1"/>
  <c r="OKS28" i="7" s="1"/>
  <c r="OKU28" i="7" s="1"/>
  <c r="OKW28" i="7" s="1"/>
  <c r="OKY28" i="7" s="1"/>
  <c r="OLA28" i="7" s="1"/>
  <c r="OLC28" i="7" s="1"/>
  <c r="OLE28" i="7" s="1"/>
  <c r="OLG28" i="7" s="1"/>
  <c r="OLI28" i="7" s="1"/>
  <c r="OLK28" i="7" s="1"/>
  <c r="OLM28" i="7" s="1"/>
  <c r="OLO28" i="7" s="1"/>
  <c r="OLQ28" i="7" s="1"/>
  <c r="OLS28" i="7" s="1"/>
  <c r="OLU28" i="7" s="1"/>
  <c r="OLW28" i="7" s="1"/>
  <c r="OLY28" i="7" s="1"/>
  <c r="OMA28" i="7" s="1"/>
  <c r="OMC28" i="7" s="1"/>
  <c r="OME28" i="7" s="1"/>
  <c r="OMG28" i="7" s="1"/>
  <c r="OMI28" i="7" s="1"/>
  <c r="OMK28" i="7" s="1"/>
  <c r="OMM28" i="7" s="1"/>
  <c r="OMO28" i="7" s="1"/>
  <c r="OMQ28" i="7" s="1"/>
  <c r="OMS28" i="7" s="1"/>
  <c r="OMU28" i="7" s="1"/>
  <c r="OMW28" i="7" s="1"/>
  <c r="OMY28" i="7" s="1"/>
  <c r="ONA28" i="7" s="1"/>
  <c r="ONC28" i="7" s="1"/>
  <c r="ONE28" i="7" s="1"/>
  <c r="ONG28" i="7" s="1"/>
  <c r="ONI28" i="7" s="1"/>
  <c r="ONK28" i="7" s="1"/>
  <c r="ONM28" i="7" s="1"/>
  <c r="ONO28" i="7" s="1"/>
  <c r="ONQ28" i="7" s="1"/>
  <c r="ONS28" i="7" s="1"/>
  <c r="ONU28" i="7" s="1"/>
  <c r="ONW28" i="7" s="1"/>
  <c r="ONY28" i="7" s="1"/>
  <c r="OOA28" i="7" s="1"/>
  <c r="OOC28" i="7" s="1"/>
  <c r="OOE28" i="7" s="1"/>
  <c r="OOG28" i="7" s="1"/>
  <c r="OOI28" i="7" s="1"/>
  <c r="OOK28" i="7" s="1"/>
  <c r="OOM28" i="7" s="1"/>
  <c r="OOO28" i="7" s="1"/>
  <c r="OOQ28" i="7" s="1"/>
  <c r="OOS28" i="7" s="1"/>
  <c r="OOU28" i="7" s="1"/>
  <c r="OOW28" i="7" s="1"/>
  <c r="OOY28" i="7" s="1"/>
  <c r="OPA28" i="7" s="1"/>
  <c r="OPC28" i="7" s="1"/>
  <c r="OPE28" i="7" s="1"/>
  <c r="OPG28" i="7" s="1"/>
  <c r="OPI28" i="7" s="1"/>
  <c r="OPK28" i="7" s="1"/>
  <c r="OPM28" i="7" s="1"/>
  <c r="OPO28" i="7" s="1"/>
  <c r="OPQ28" i="7" s="1"/>
  <c r="OPS28" i="7" s="1"/>
  <c r="OPU28" i="7" s="1"/>
  <c r="OPW28" i="7" s="1"/>
  <c r="OPY28" i="7" s="1"/>
  <c r="OQA28" i="7" s="1"/>
  <c r="OQC28" i="7" s="1"/>
  <c r="OQE28" i="7" s="1"/>
  <c r="OQG28" i="7" s="1"/>
  <c r="OQI28" i="7" s="1"/>
  <c r="OQK28" i="7" s="1"/>
  <c r="OQM28" i="7" s="1"/>
  <c r="OQO28" i="7" s="1"/>
  <c r="OQQ28" i="7" s="1"/>
  <c r="OQS28" i="7" s="1"/>
  <c r="OQU28" i="7" s="1"/>
  <c r="OQW28" i="7" s="1"/>
  <c r="OQY28" i="7" s="1"/>
  <c r="ORA28" i="7" s="1"/>
  <c r="ORC28" i="7" s="1"/>
  <c r="ORE28" i="7" s="1"/>
  <c r="ORG28" i="7" s="1"/>
  <c r="ORI28" i="7" s="1"/>
  <c r="ORK28" i="7" s="1"/>
  <c r="ORM28" i="7" s="1"/>
  <c r="ORO28" i="7" s="1"/>
  <c r="ORQ28" i="7" s="1"/>
  <c r="ORS28" i="7" s="1"/>
  <c r="ORU28" i="7" s="1"/>
  <c r="ORW28" i="7" s="1"/>
  <c r="ORY28" i="7" s="1"/>
  <c r="OSA28" i="7" s="1"/>
  <c r="OSC28" i="7" s="1"/>
  <c r="OSE28" i="7" s="1"/>
  <c r="OSG28" i="7" s="1"/>
  <c r="OSI28" i="7" s="1"/>
  <c r="OSK28" i="7" s="1"/>
  <c r="OSM28" i="7" s="1"/>
  <c r="OSO28" i="7" s="1"/>
  <c r="OSQ28" i="7" s="1"/>
  <c r="OSS28" i="7" s="1"/>
  <c r="OSU28" i="7" s="1"/>
  <c r="OSW28" i="7" s="1"/>
  <c r="OSY28" i="7" s="1"/>
  <c r="OTA28" i="7" s="1"/>
  <c r="OTC28" i="7" s="1"/>
  <c r="OTE28" i="7" s="1"/>
  <c r="OTG28" i="7" s="1"/>
  <c r="OTI28" i="7" s="1"/>
  <c r="OTK28" i="7" s="1"/>
  <c r="OTM28" i="7" s="1"/>
  <c r="OTO28" i="7" s="1"/>
  <c r="OTQ28" i="7" s="1"/>
  <c r="OTS28" i="7" s="1"/>
  <c r="OTU28" i="7" s="1"/>
  <c r="OTW28" i="7" s="1"/>
  <c r="OTY28" i="7" s="1"/>
  <c r="OUA28" i="7" s="1"/>
  <c r="OUC28" i="7" s="1"/>
  <c r="OUE28" i="7" s="1"/>
  <c r="OUG28" i="7" s="1"/>
  <c r="OUI28" i="7" s="1"/>
  <c r="OUK28" i="7" s="1"/>
  <c r="OUM28" i="7" s="1"/>
  <c r="OUO28" i="7" s="1"/>
  <c r="OUQ28" i="7" s="1"/>
  <c r="OUS28" i="7" s="1"/>
  <c r="OUU28" i="7" s="1"/>
  <c r="OUW28" i="7" s="1"/>
  <c r="OUY28" i="7" s="1"/>
  <c r="OVA28" i="7" s="1"/>
  <c r="OVC28" i="7" s="1"/>
  <c r="OVE28" i="7" s="1"/>
  <c r="OVG28" i="7" s="1"/>
  <c r="OVI28" i="7" s="1"/>
  <c r="OVK28" i="7" s="1"/>
  <c r="OVM28" i="7" s="1"/>
  <c r="OVO28" i="7" s="1"/>
  <c r="OVQ28" i="7" s="1"/>
  <c r="OVS28" i="7" s="1"/>
  <c r="OVU28" i="7" s="1"/>
  <c r="OVW28" i="7" s="1"/>
  <c r="OVY28" i="7" s="1"/>
  <c r="OWA28" i="7" s="1"/>
  <c r="OWC28" i="7" s="1"/>
  <c r="OWE28" i="7" s="1"/>
  <c r="OWG28" i="7" s="1"/>
  <c r="OWI28" i="7" s="1"/>
  <c r="OWK28" i="7" s="1"/>
  <c r="OWM28" i="7" s="1"/>
  <c r="OWO28" i="7" s="1"/>
  <c r="OWQ28" i="7" s="1"/>
  <c r="OWS28" i="7" s="1"/>
  <c r="OWU28" i="7" s="1"/>
  <c r="OWW28" i="7" s="1"/>
  <c r="OWY28" i="7" s="1"/>
  <c r="OXA28" i="7" s="1"/>
  <c r="OXC28" i="7" s="1"/>
  <c r="OXE28" i="7" s="1"/>
  <c r="OXG28" i="7" s="1"/>
  <c r="OXI28" i="7" s="1"/>
  <c r="OXK28" i="7" s="1"/>
  <c r="OXM28" i="7" s="1"/>
  <c r="OXO28" i="7" s="1"/>
  <c r="OXQ28" i="7" s="1"/>
  <c r="OXS28" i="7" s="1"/>
  <c r="OXU28" i="7" s="1"/>
  <c r="OXW28" i="7" s="1"/>
  <c r="OXY28" i="7" s="1"/>
  <c r="OYA28" i="7" s="1"/>
  <c r="OYC28" i="7" s="1"/>
  <c r="OYE28" i="7" s="1"/>
  <c r="OYG28" i="7" s="1"/>
  <c r="OYI28" i="7" s="1"/>
  <c r="OYK28" i="7" s="1"/>
  <c r="OYM28" i="7" s="1"/>
  <c r="OYO28" i="7" s="1"/>
  <c r="OYQ28" i="7" s="1"/>
  <c r="OYS28" i="7" s="1"/>
  <c r="OYU28" i="7" s="1"/>
  <c r="OYW28" i="7" s="1"/>
  <c r="OYY28" i="7" s="1"/>
  <c r="OZA28" i="7" s="1"/>
  <c r="OZC28" i="7" s="1"/>
  <c r="OZE28" i="7" s="1"/>
  <c r="OZG28" i="7" s="1"/>
  <c r="OZI28" i="7" s="1"/>
  <c r="OZK28" i="7" s="1"/>
  <c r="OZM28" i="7" s="1"/>
  <c r="OZO28" i="7" s="1"/>
  <c r="OZQ28" i="7" s="1"/>
  <c r="OZS28" i="7" s="1"/>
  <c r="OZU28" i="7" s="1"/>
  <c r="OZW28" i="7" s="1"/>
  <c r="OZY28" i="7" s="1"/>
  <c r="PAA28" i="7" s="1"/>
  <c r="PAC28" i="7" s="1"/>
  <c r="PAE28" i="7" s="1"/>
  <c r="PAG28" i="7" s="1"/>
  <c r="PAI28" i="7" s="1"/>
  <c r="PAK28" i="7" s="1"/>
  <c r="PAM28" i="7" s="1"/>
  <c r="PAO28" i="7" s="1"/>
  <c r="PAQ28" i="7" s="1"/>
  <c r="PAS28" i="7" s="1"/>
  <c r="PAU28" i="7" s="1"/>
  <c r="PAW28" i="7" s="1"/>
  <c r="PAY28" i="7" s="1"/>
  <c r="PBA28" i="7" s="1"/>
  <c r="PBC28" i="7" s="1"/>
  <c r="PBE28" i="7" s="1"/>
  <c r="PBG28" i="7" s="1"/>
  <c r="PBI28" i="7" s="1"/>
  <c r="PBK28" i="7" s="1"/>
  <c r="PBM28" i="7" s="1"/>
  <c r="PBO28" i="7" s="1"/>
  <c r="PBQ28" i="7" s="1"/>
  <c r="PBS28" i="7" s="1"/>
  <c r="PBU28" i="7" s="1"/>
  <c r="PBW28" i="7" s="1"/>
  <c r="PBY28" i="7" s="1"/>
  <c r="PCA28" i="7" s="1"/>
  <c r="PCC28" i="7" s="1"/>
  <c r="PCE28" i="7" s="1"/>
  <c r="PCG28" i="7" s="1"/>
  <c r="PCI28" i="7" s="1"/>
  <c r="PCK28" i="7" s="1"/>
  <c r="PCM28" i="7" s="1"/>
  <c r="PCO28" i="7" s="1"/>
  <c r="PCQ28" i="7" s="1"/>
  <c r="PCS28" i="7" s="1"/>
  <c r="PCU28" i="7" s="1"/>
  <c r="PCW28" i="7" s="1"/>
  <c r="PCY28" i="7" s="1"/>
  <c r="PDA28" i="7" s="1"/>
  <c r="PDC28" i="7" s="1"/>
  <c r="PDE28" i="7" s="1"/>
  <c r="PDG28" i="7" s="1"/>
  <c r="PDI28" i="7" s="1"/>
  <c r="PDK28" i="7" s="1"/>
  <c r="PDM28" i="7" s="1"/>
  <c r="PDO28" i="7" s="1"/>
  <c r="PDQ28" i="7" s="1"/>
  <c r="PDS28" i="7" s="1"/>
  <c r="PDU28" i="7" s="1"/>
  <c r="PDW28" i="7" s="1"/>
  <c r="PDY28" i="7" s="1"/>
  <c r="PEA28" i="7" s="1"/>
  <c r="PEC28" i="7" s="1"/>
  <c r="PEE28" i="7" s="1"/>
  <c r="PEG28" i="7" s="1"/>
  <c r="PEI28" i="7" s="1"/>
  <c r="PEK28" i="7" s="1"/>
  <c r="PEM28" i="7" s="1"/>
  <c r="PEO28" i="7" s="1"/>
  <c r="PEQ28" i="7" s="1"/>
  <c r="PES28" i="7" s="1"/>
  <c r="PEU28" i="7" s="1"/>
  <c r="PEW28" i="7" s="1"/>
  <c r="PEY28" i="7" s="1"/>
  <c r="PFA28" i="7" s="1"/>
  <c r="PFC28" i="7" s="1"/>
  <c r="PFE28" i="7" s="1"/>
  <c r="PFG28" i="7" s="1"/>
  <c r="PFI28" i="7" s="1"/>
  <c r="PFK28" i="7" s="1"/>
  <c r="PFM28" i="7" s="1"/>
  <c r="PFO28" i="7" s="1"/>
  <c r="PFQ28" i="7" s="1"/>
  <c r="PFS28" i="7" s="1"/>
  <c r="PFU28" i="7" s="1"/>
  <c r="PFW28" i="7" s="1"/>
  <c r="PFY28" i="7" s="1"/>
  <c r="PGA28" i="7" s="1"/>
  <c r="PGC28" i="7" s="1"/>
  <c r="PGE28" i="7" s="1"/>
  <c r="PGG28" i="7" s="1"/>
  <c r="PGI28" i="7" s="1"/>
  <c r="PGK28" i="7" s="1"/>
  <c r="PGM28" i="7" s="1"/>
  <c r="PGO28" i="7" s="1"/>
  <c r="PGQ28" i="7" s="1"/>
  <c r="PGS28" i="7" s="1"/>
  <c r="PGU28" i="7" s="1"/>
  <c r="PGW28" i="7" s="1"/>
  <c r="PGY28" i="7" s="1"/>
  <c r="PHA28" i="7" s="1"/>
  <c r="PHC28" i="7" s="1"/>
  <c r="PHE28" i="7" s="1"/>
  <c r="PHG28" i="7" s="1"/>
  <c r="PHI28" i="7" s="1"/>
  <c r="PHK28" i="7" s="1"/>
  <c r="PHM28" i="7" s="1"/>
  <c r="PHO28" i="7" s="1"/>
  <c r="PHQ28" i="7" s="1"/>
  <c r="PHS28" i="7" s="1"/>
  <c r="PHU28" i="7" s="1"/>
  <c r="PHW28" i="7" s="1"/>
  <c r="PHY28" i="7" s="1"/>
  <c r="PIA28" i="7" s="1"/>
  <c r="PIC28" i="7" s="1"/>
  <c r="PIE28" i="7" s="1"/>
  <c r="PIG28" i="7" s="1"/>
  <c r="PII28" i="7" s="1"/>
  <c r="PIK28" i="7" s="1"/>
  <c r="PIM28" i="7" s="1"/>
  <c r="PIO28" i="7" s="1"/>
  <c r="PIQ28" i="7" s="1"/>
  <c r="PIS28" i="7" s="1"/>
  <c r="PIU28" i="7" s="1"/>
  <c r="PIW28" i="7" s="1"/>
  <c r="PIY28" i="7" s="1"/>
  <c r="PJA28" i="7" s="1"/>
  <c r="PJC28" i="7" s="1"/>
  <c r="PJE28" i="7" s="1"/>
  <c r="PJG28" i="7" s="1"/>
  <c r="PJI28" i="7" s="1"/>
  <c r="PJK28" i="7" s="1"/>
  <c r="PJM28" i="7" s="1"/>
  <c r="PJO28" i="7" s="1"/>
  <c r="PJQ28" i="7" s="1"/>
  <c r="PJS28" i="7" s="1"/>
  <c r="PJU28" i="7" s="1"/>
  <c r="PJW28" i="7" s="1"/>
  <c r="PJY28" i="7" s="1"/>
  <c r="PKA28" i="7" s="1"/>
  <c r="PKC28" i="7" s="1"/>
  <c r="PKE28" i="7" s="1"/>
  <c r="PKG28" i="7" s="1"/>
  <c r="PKI28" i="7" s="1"/>
  <c r="PKK28" i="7" s="1"/>
  <c r="PKM28" i="7" s="1"/>
  <c r="PKO28" i="7" s="1"/>
  <c r="PKQ28" i="7" s="1"/>
  <c r="PKS28" i="7" s="1"/>
  <c r="PKU28" i="7" s="1"/>
  <c r="PKW28" i="7" s="1"/>
  <c r="PKY28" i="7" s="1"/>
  <c r="PLA28" i="7" s="1"/>
  <c r="PLC28" i="7" s="1"/>
  <c r="PLE28" i="7" s="1"/>
  <c r="PLG28" i="7" s="1"/>
  <c r="PLI28" i="7" s="1"/>
  <c r="PLK28" i="7" s="1"/>
  <c r="PLM28" i="7" s="1"/>
  <c r="PLO28" i="7" s="1"/>
  <c r="PLQ28" i="7" s="1"/>
  <c r="PLS28" i="7" s="1"/>
  <c r="PLU28" i="7" s="1"/>
  <c r="PLW28" i="7" s="1"/>
  <c r="PLY28" i="7" s="1"/>
  <c r="PMA28" i="7" s="1"/>
  <c r="PMC28" i="7" s="1"/>
  <c r="PME28" i="7" s="1"/>
  <c r="PMG28" i="7" s="1"/>
  <c r="PMI28" i="7" s="1"/>
  <c r="PMK28" i="7" s="1"/>
  <c r="PMM28" i="7" s="1"/>
  <c r="PMO28" i="7" s="1"/>
  <c r="PMQ28" i="7" s="1"/>
  <c r="PMS28" i="7" s="1"/>
  <c r="PMU28" i="7" s="1"/>
  <c r="PMW28" i="7" s="1"/>
  <c r="PMY28" i="7" s="1"/>
  <c r="PNA28" i="7" s="1"/>
  <c r="PNC28" i="7" s="1"/>
  <c r="PNE28" i="7" s="1"/>
  <c r="PNG28" i="7" s="1"/>
  <c r="PNI28" i="7" s="1"/>
  <c r="PNK28" i="7" s="1"/>
  <c r="PNM28" i="7" s="1"/>
  <c r="PNO28" i="7" s="1"/>
  <c r="PNQ28" i="7" s="1"/>
  <c r="PNS28" i="7" s="1"/>
  <c r="PNU28" i="7" s="1"/>
  <c r="PNW28" i="7" s="1"/>
  <c r="PNY28" i="7" s="1"/>
  <c r="POA28" i="7" s="1"/>
  <c r="POC28" i="7" s="1"/>
  <c r="POE28" i="7" s="1"/>
  <c r="POG28" i="7" s="1"/>
  <c r="POI28" i="7" s="1"/>
  <c r="POK28" i="7" s="1"/>
  <c r="POM28" i="7" s="1"/>
  <c r="POO28" i="7" s="1"/>
  <c r="POQ28" i="7" s="1"/>
  <c r="POS28" i="7" s="1"/>
  <c r="POU28" i="7" s="1"/>
  <c r="POW28" i="7" s="1"/>
  <c r="POY28" i="7" s="1"/>
  <c r="PPA28" i="7" s="1"/>
  <c r="PPC28" i="7" s="1"/>
  <c r="PPE28" i="7" s="1"/>
  <c r="PPG28" i="7" s="1"/>
  <c r="PPI28" i="7" s="1"/>
  <c r="PPK28" i="7" s="1"/>
  <c r="PPM28" i="7" s="1"/>
  <c r="PPO28" i="7" s="1"/>
  <c r="PPQ28" i="7" s="1"/>
  <c r="PPS28" i="7" s="1"/>
  <c r="PPU28" i="7" s="1"/>
  <c r="PPW28" i="7" s="1"/>
  <c r="PPY28" i="7" s="1"/>
  <c r="PQA28" i="7" s="1"/>
  <c r="PQC28" i="7" s="1"/>
  <c r="PQE28" i="7" s="1"/>
  <c r="PQG28" i="7" s="1"/>
  <c r="PQI28" i="7" s="1"/>
  <c r="PQK28" i="7" s="1"/>
  <c r="PQM28" i="7" s="1"/>
  <c r="PQO28" i="7" s="1"/>
  <c r="PQQ28" i="7" s="1"/>
  <c r="PQS28" i="7" s="1"/>
  <c r="PQU28" i="7" s="1"/>
  <c r="PQW28" i="7" s="1"/>
  <c r="PQY28" i="7" s="1"/>
  <c r="PRA28" i="7" s="1"/>
  <c r="PRC28" i="7" s="1"/>
  <c r="PRE28" i="7" s="1"/>
  <c r="PRG28" i="7" s="1"/>
  <c r="PRI28" i="7" s="1"/>
  <c r="PRK28" i="7" s="1"/>
  <c r="PRM28" i="7" s="1"/>
  <c r="PRO28" i="7" s="1"/>
  <c r="PRQ28" i="7" s="1"/>
  <c r="PRS28" i="7" s="1"/>
  <c r="PRU28" i="7" s="1"/>
  <c r="PRW28" i="7" s="1"/>
  <c r="PRY28" i="7" s="1"/>
  <c r="PSA28" i="7" s="1"/>
  <c r="PSC28" i="7" s="1"/>
  <c r="PSE28" i="7" s="1"/>
  <c r="PSG28" i="7" s="1"/>
  <c r="PSI28" i="7" s="1"/>
  <c r="PSK28" i="7" s="1"/>
  <c r="PSM28" i="7" s="1"/>
  <c r="PSO28" i="7" s="1"/>
  <c r="PSQ28" i="7" s="1"/>
  <c r="PSS28" i="7" s="1"/>
  <c r="PSU28" i="7" s="1"/>
  <c r="PSW28" i="7" s="1"/>
  <c r="PSY28" i="7" s="1"/>
  <c r="PTA28" i="7" s="1"/>
  <c r="PTC28" i="7" s="1"/>
  <c r="PTE28" i="7" s="1"/>
  <c r="PTG28" i="7" s="1"/>
  <c r="PTI28" i="7" s="1"/>
  <c r="PTK28" i="7" s="1"/>
  <c r="PTM28" i="7" s="1"/>
  <c r="PTO28" i="7" s="1"/>
  <c r="PTQ28" i="7" s="1"/>
  <c r="PTS28" i="7" s="1"/>
  <c r="PTU28" i="7" s="1"/>
  <c r="PTW28" i="7" s="1"/>
  <c r="PTY28" i="7" s="1"/>
  <c r="PUA28" i="7" s="1"/>
  <c r="PUC28" i="7" s="1"/>
  <c r="PUE28" i="7" s="1"/>
  <c r="PUG28" i="7" s="1"/>
  <c r="PUI28" i="7" s="1"/>
  <c r="PUK28" i="7" s="1"/>
  <c r="PUM28" i="7" s="1"/>
  <c r="PUO28" i="7" s="1"/>
  <c r="PUQ28" i="7" s="1"/>
  <c r="PUS28" i="7" s="1"/>
  <c r="PUU28" i="7" s="1"/>
  <c r="PUW28" i="7" s="1"/>
  <c r="PUY28" i="7" s="1"/>
  <c r="PVA28" i="7" s="1"/>
  <c r="PVC28" i="7" s="1"/>
  <c r="PVE28" i="7" s="1"/>
  <c r="PVG28" i="7" s="1"/>
  <c r="PVI28" i="7" s="1"/>
  <c r="PVK28" i="7" s="1"/>
  <c r="PVM28" i="7" s="1"/>
  <c r="PVO28" i="7" s="1"/>
  <c r="PVQ28" i="7" s="1"/>
  <c r="PVS28" i="7" s="1"/>
  <c r="PVU28" i="7" s="1"/>
  <c r="PVW28" i="7" s="1"/>
  <c r="PVY28" i="7" s="1"/>
  <c r="PWA28" i="7" s="1"/>
  <c r="PWC28" i="7" s="1"/>
  <c r="PWE28" i="7" s="1"/>
  <c r="PWG28" i="7" s="1"/>
  <c r="PWI28" i="7" s="1"/>
  <c r="PWK28" i="7" s="1"/>
  <c r="PWM28" i="7" s="1"/>
  <c r="PWO28" i="7" s="1"/>
  <c r="PWQ28" i="7" s="1"/>
  <c r="PWS28" i="7" s="1"/>
  <c r="PWU28" i="7" s="1"/>
  <c r="PWW28" i="7" s="1"/>
  <c r="PWY28" i="7" s="1"/>
  <c r="PXA28" i="7" s="1"/>
  <c r="PXC28" i="7" s="1"/>
  <c r="PXE28" i="7" s="1"/>
  <c r="PXG28" i="7" s="1"/>
  <c r="PXI28" i="7" s="1"/>
  <c r="PXK28" i="7" s="1"/>
  <c r="PXM28" i="7" s="1"/>
  <c r="PXO28" i="7" s="1"/>
  <c r="PXQ28" i="7" s="1"/>
  <c r="PXS28" i="7" s="1"/>
  <c r="PXU28" i="7" s="1"/>
  <c r="PXW28" i="7" s="1"/>
  <c r="PXY28" i="7" s="1"/>
  <c r="PYA28" i="7" s="1"/>
  <c r="PYC28" i="7" s="1"/>
  <c r="PYE28" i="7" s="1"/>
  <c r="PYG28" i="7" s="1"/>
  <c r="PYI28" i="7" s="1"/>
  <c r="PYK28" i="7" s="1"/>
  <c r="PYM28" i="7" s="1"/>
  <c r="PYO28" i="7" s="1"/>
  <c r="PYQ28" i="7" s="1"/>
  <c r="PYS28" i="7" s="1"/>
  <c r="PYU28" i="7" s="1"/>
  <c r="PYW28" i="7" s="1"/>
  <c r="PYY28" i="7" s="1"/>
  <c r="PZA28" i="7" s="1"/>
  <c r="PZC28" i="7" s="1"/>
  <c r="PZE28" i="7" s="1"/>
  <c r="PZG28" i="7" s="1"/>
  <c r="PZI28" i="7" s="1"/>
  <c r="PZK28" i="7" s="1"/>
  <c r="PZM28" i="7" s="1"/>
  <c r="PZO28" i="7" s="1"/>
  <c r="PZQ28" i="7" s="1"/>
  <c r="PZS28" i="7" s="1"/>
  <c r="PZU28" i="7" s="1"/>
  <c r="PZW28" i="7" s="1"/>
  <c r="PZY28" i="7" s="1"/>
  <c r="QAA28" i="7" s="1"/>
  <c r="QAC28" i="7" s="1"/>
  <c r="QAE28" i="7" s="1"/>
  <c r="QAG28" i="7" s="1"/>
  <c r="QAI28" i="7" s="1"/>
  <c r="QAK28" i="7" s="1"/>
  <c r="QAM28" i="7" s="1"/>
  <c r="QAO28" i="7" s="1"/>
  <c r="QAQ28" i="7" s="1"/>
  <c r="QAS28" i="7" s="1"/>
  <c r="QAU28" i="7" s="1"/>
  <c r="QAW28" i="7" s="1"/>
  <c r="QAY28" i="7" s="1"/>
  <c r="QBA28" i="7" s="1"/>
  <c r="QBC28" i="7" s="1"/>
  <c r="QBE28" i="7" s="1"/>
  <c r="QBG28" i="7" s="1"/>
  <c r="QBI28" i="7" s="1"/>
  <c r="QBK28" i="7" s="1"/>
  <c r="QBM28" i="7" s="1"/>
  <c r="QBO28" i="7" s="1"/>
  <c r="QBQ28" i="7" s="1"/>
  <c r="QBS28" i="7" s="1"/>
  <c r="QBU28" i="7" s="1"/>
  <c r="QBW28" i="7" s="1"/>
  <c r="QBY28" i="7" s="1"/>
  <c r="QCA28" i="7" s="1"/>
  <c r="QCC28" i="7" s="1"/>
  <c r="QCE28" i="7" s="1"/>
  <c r="QCG28" i="7" s="1"/>
  <c r="QCI28" i="7" s="1"/>
  <c r="QCK28" i="7" s="1"/>
  <c r="QCM28" i="7" s="1"/>
  <c r="QCO28" i="7" s="1"/>
  <c r="QCQ28" i="7" s="1"/>
  <c r="QCS28" i="7" s="1"/>
  <c r="QCU28" i="7" s="1"/>
  <c r="QCW28" i="7" s="1"/>
  <c r="QCY28" i="7" s="1"/>
  <c r="QDA28" i="7" s="1"/>
  <c r="QDC28" i="7" s="1"/>
  <c r="QDE28" i="7" s="1"/>
  <c r="QDG28" i="7" s="1"/>
  <c r="QDI28" i="7" s="1"/>
  <c r="QDK28" i="7" s="1"/>
  <c r="QDM28" i="7" s="1"/>
  <c r="QDO28" i="7" s="1"/>
  <c r="QDQ28" i="7" s="1"/>
  <c r="QDS28" i="7" s="1"/>
  <c r="QDU28" i="7" s="1"/>
  <c r="QDW28" i="7" s="1"/>
  <c r="QDY28" i="7" s="1"/>
  <c r="QEA28" i="7" s="1"/>
  <c r="QEC28" i="7" s="1"/>
  <c r="QEE28" i="7" s="1"/>
  <c r="QEG28" i="7" s="1"/>
  <c r="QEI28" i="7" s="1"/>
  <c r="QEK28" i="7" s="1"/>
  <c r="QEM28" i="7" s="1"/>
  <c r="QEO28" i="7" s="1"/>
  <c r="QEQ28" i="7" s="1"/>
  <c r="QES28" i="7" s="1"/>
  <c r="QEU28" i="7" s="1"/>
  <c r="QEW28" i="7" s="1"/>
  <c r="QEY28" i="7" s="1"/>
  <c r="QFA28" i="7" s="1"/>
  <c r="QFC28" i="7" s="1"/>
  <c r="QFE28" i="7" s="1"/>
  <c r="QFG28" i="7" s="1"/>
  <c r="QFI28" i="7" s="1"/>
  <c r="QFK28" i="7" s="1"/>
  <c r="QFM28" i="7" s="1"/>
  <c r="QFO28" i="7" s="1"/>
  <c r="QFQ28" i="7" s="1"/>
  <c r="QFS28" i="7" s="1"/>
  <c r="QFU28" i="7" s="1"/>
  <c r="QFW28" i="7" s="1"/>
  <c r="QFY28" i="7" s="1"/>
  <c r="QGA28" i="7" s="1"/>
  <c r="QGC28" i="7" s="1"/>
  <c r="QGE28" i="7" s="1"/>
  <c r="QGG28" i="7" s="1"/>
  <c r="QGI28" i="7" s="1"/>
  <c r="QGK28" i="7" s="1"/>
  <c r="QGM28" i="7" s="1"/>
  <c r="QGO28" i="7" s="1"/>
  <c r="QGQ28" i="7" s="1"/>
  <c r="QGS28" i="7" s="1"/>
  <c r="QGU28" i="7" s="1"/>
  <c r="QGW28" i="7" s="1"/>
  <c r="QGY28" i="7" s="1"/>
  <c r="QHA28" i="7" s="1"/>
  <c r="QHC28" i="7" s="1"/>
  <c r="QHE28" i="7" s="1"/>
  <c r="QHG28" i="7" s="1"/>
  <c r="QHI28" i="7" s="1"/>
  <c r="QHK28" i="7" s="1"/>
  <c r="QHM28" i="7" s="1"/>
  <c r="QHO28" i="7" s="1"/>
  <c r="QHQ28" i="7" s="1"/>
  <c r="QHS28" i="7" s="1"/>
  <c r="QHU28" i="7" s="1"/>
  <c r="QHW28" i="7" s="1"/>
  <c r="QHY28" i="7" s="1"/>
  <c r="QIA28" i="7" s="1"/>
  <c r="QIC28" i="7" s="1"/>
  <c r="QIE28" i="7" s="1"/>
  <c r="QIG28" i="7" s="1"/>
  <c r="QII28" i="7" s="1"/>
  <c r="QIK28" i="7" s="1"/>
  <c r="QIM28" i="7" s="1"/>
  <c r="QIO28" i="7" s="1"/>
  <c r="QIQ28" i="7" s="1"/>
  <c r="QIS28" i="7" s="1"/>
  <c r="QIU28" i="7" s="1"/>
  <c r="QIW28" i="7" s="1"/>
  <c r="QIY28" i="7" s="1"/>
  <c r="QJA28" i="7" s="1"/>
  <c r="QJC28" i="7" s="1"/>
  <c r="QJE28" i="7" s="1"/>
  <c r="QJG28" i="7" s="1"/>
  <c r="QJI28" i="7" s="1"/>
  <c r="QJK28" i="7" s="1"/>
  <c r="QJM28" i="7" s="1"/>
  <c r="QJO28" i="7" s="1"/>
  <c r="QJQ28" i="7" s="1"/>
  <c r="QJS28" i="7" s="1"/>
  <c r="QJU28" i="7" s="1"/>
  <c r="QJW28" i="7" s="1"/>
  <c r="QJY28" i="7" s="1"/>
  <c r="QKA28" i="7" s="1"/>
  <c r="QKC28" i="7" s="1"/>
  <c r="QKE28" i="7" s="1"/>
  <c r="QKG28" i="7" s="1"/>
  <c r="QKI28" i="7" s="1"/>
  <c r="QKK28" i="7" s="1"/>
  <c r="QKM28" i="7" s="1"/>
  <c r="QKO28" i="7" s="1"/>
  <c r="QKQ28" i="7" s="1"/>
  <c r="QKS28" i="7" s="1"/>
  <c r="QKU28" i="7" s="1"/>
  <c r="QKW28" i="7" s="1"/>
  <c r="QKY28" i="7" s="1"/>
  <c r="QLA28" i="7" s="1"/>
  <c r="QLC28" i="7" s="1"/>
  <c r="QLE28" i="7" s="1"/>
  <c r="QLG28" i="7" s="1"/>
  <c r="QLI28" i="7" s="1"/>
  <c r="QLK28" i="7" s="1"/>
  <c r="QLM28" i="7" s="1"/>
  <c r="QLO28" i="7" s="1"/>
  <c r="QLQ28" i="7" s="1"/>
  <c r="QLS28" i="7" s="1"/>
  <c r="QLU28" i="7" s="1"/>
  <c r="QLW28" i="7" s="1"/>
  <c r="QLY28" i="7" s="1"/>
  <c r="QMA28" i="7" s="1"/>
  <c r="QMC28" i="7" s="1"/>
  <c r="QME28" i="7" s="1"/>
  <c r="QMG28" i="7" s="1"/>
  <c r="QMI28" i="7" s="1"/>
  <c r="QMK28" i="7" s="1"/>
  <c r="QMM28" i="7" s="1"/>
  <c r="QMO28" i="7" s="1"/>
  <c r="QMQ28" i="7" s="1"/>
  <c r="QMS28" i="7" s="1"/>
  <c r="QMU28" i="7" s="1"/>
  <c r="QMW28" i="7" s="1"/>
  <c r="QMY28" i="7" s="1"/>
  <c r="QNA28" i="7" s="1"/>
  <c r="QNC28" i="7" s="1"/>
  <c r="QNE28" i="7" s="1"/>
  <c r="QNG28" i="7" s="1"/>
  <c r="QNI28" i="7" s="1"/>
  <c r="QNK28" i="7" s="1"/>
  <c r="QNM28" i="7" s="1"/>
  <c r="QNO28" i="7" s="1"/>
  <c r="QNQ28" i="7" s="1"/>
  <c r="QNS28" i="7" s="1"/>
  <c r="QNU28" i="7" s="1"/>
  <c r="QNW28" i="7" s="1"/>
  <c r="QNY28" i="7" s="1"/>
  <c r="QOA28" i="7" s="1"/>
  <c r="QOC28" i="7" s="1"/>
  <c r="QOE28" i="7" s="1"/>
  <c r="QOG28" i="7" s="1"/>
  <c r="QOI28" i="7" s="1"/>
  <c r="QOK28" i="7" s="1"/>
  <c r="QOM28" i="7" s="1"/>
  <c r="QOO28" i="7" s="1"/>
  <c r="QOQ28" i="7" s="1"/>
  <c r="QOS28" i="7" s="1"/>
  <c r="QOU28" i="7" s="1"/>
  <c r="QOW28" i="7" s="1"/>
  <c r="QOY28" i="7" s="1"/>
  <c r="QPA28" i="7" s="1"/>
  <c r="QPC28" i="7" s="1"/>
  <c r="QPE28" i="7" s="1"/>
  <c r="QPG28" i="7" s="1"/>
  <c r="QPI28" i="7" s="1"/>
  <c r="QPK28" i="7" s="1"/>
  <c r="QPM28" i="7" s="1"/>
  <c r="QPO28" i="7" s="1"/>
  <c r="QPQ28" i="7" s="1"/>
  <c r="QPS28" i="7" s="1"/>
  <c r="QPU28" i="7" s="1"/>
  <c r="QPW28" i="7" s="1"/>
  <c r="QPY28" i="7" s="1"/>
  <c r="QQA28" i="7" s="1"/>
  <c r="QQC28" i="7" s="1"/>
  <c r="QQE28" i="7" s="1"/>
  <c r="QQG28" i="7" s="1"/>
  <c r="QQI28" i="7" s="1"/>
  <c r="QQK28" i="7" s="1"/>
  <c r="QQM28" i="7" s="1"/>
  <c r="QQO28" i="7" s="1"/>
  <c r="QQQ28" i="7" s="1"/>
  <c r="QQS28" i="7" s="1"/>
  <c r="QQU28" i="7" s="1"/>
  <c r="QQW28" i="7" s="1"/>
  <c r="QQY28" i="7" s="1"/>
  <c r="QRA28" i="7" s="1"/>
  <c r="QRC28" i="7" s="1"/>
  <c r="QRE28" i="7" s="1"/>
  <c r="QRG28" i="7" s="1"/>
  <c r="QRI28" i="7" s="1"/>
  <c r="QRK28" i="7" s="1"/>
  <c r="QRM28" i="7" s="1"/>
  <c r="QRO28" i="7" s="1"/>
  <c r="QRQ28" i="7" s="1"/>
  <c r="QRS28" i="7" s="1"/>
  <c r="QRU28" i="7" s="1"/>
  <c r="QRW28" i="7" s="1"/>
  <c r="QRY28" i="7" s="1"/>
  <c r="QSA28" i="7" s="1"/>
  <c r="QSC28" i="7" s="1"/>
  <c r="QSE28" i="7" s="1"/>
  <c r="QSG28" i="7" s="1"/>
  <c r="QSI28" i="7" s="1"/>
  <c r="QSK28" i="7" s="1"/>
  <c r="QSM28" i="7" s="1"/>
  <c r="QSO28" i="7" s="1"/>
  <c r="QSQ28" i="7" s="1"/>
  <c r="QSS28" i="7" s="1"/>
  <c r="QSU28" i="7" s="1"/>
  <c r="QSW28" i="7" s="1"/>
  <c r="QSY28" i="7" s="1"/>
  <c r="QTA28" i="7" s="1"/>
  <c r="QTC28" i="7" s="1"/>
  <c r="QTE28" i="7" s="1"/>
  <c r="QTG28" i="7" s="1"/>
  <c r="QTI28" i="7" s="1"/>
  <c r="QTK28" i="7" s="1"/>
  <c r="QTM28" i="7" s="1"/>
  <c r="QTO28" i="7" s="1"/>
  <c r="QTQ28" i="7" s="1"/>
  <c r="QTS28" i="7" s="1"/>
  <c r="QTU28" i="7" s="1"/>
  <c r="QTW28" i="7" s="1"/>
  <c r="QTY28" i="7" s="1"/>
  <c r="QUA28" i="7" s="1"/>
  <c r="QUC28" i="7" s="1"/>
  <c r="QUE28" i="7" s="1"/>
  <c r="QUG28" i="7" s="1"/>
  <c r="QUI28" i="7" s="1"/>
  <c r="QUK28" i="7" s="1"/>
  <c r="QUM28" i="7" s="1"/>
  <c r="QUO28" i="7" s="1"/>
  <c r="QUQ28" i="7" s="1"/>
  <c r="QUS28" i="7" s="1"/>
  <c r="QUU28" i="7" s="1"/>
  <c r="QUW28" i="7" s="1"/>
  <c r="QUY28" i="7" s="1"/>
  <c r="QVA28" i="7" s="1"/>
  <c r="QVC28" i="7" s="1"/>
  <c r="QVE28" i="7" s="1"/>
  <c r="QVG28" i="7" s="1"/>
  <c r="QVI28" i="7" s="1"/>
  <c r="QVK28" i="7" s="1"/>
  <c r="QVM28" i="7" s="1"/>
  <c r="QVO28" i="7" s="1"/>
  <c r="QVQ28" i="7" s="1"/>
  <c r="QVS28" i="7" s="1"/>
  <c r="QVU28" i="7" s="1"/>
  <c r="QVW28" i="7" s="1"/>
  <c r="QVY28" i="7" s="1"/>
  <c r="QWA28" i="7" s="1"/>
  <c r="QWC28" i="7" s="1"/>
  <c r="QWE28" i="7" s="1"/>
  <c r="QWG28" i="7" s="1"/>
  <c r="QWI28" i="7" s="1"/>
  <c r="QWK28" i="7" s="1"/>
  <c r="QWM28" i="7" s="1"/>
  <c r="QWO28" i="7" s="1"/>
  <c r="QWQ28" i="7" s="1"/>
  <c r="QWS28" i="7" s="1"/>
  <c r="QWU28" i="7" s="1"/>
  <c r="QWW28" i="7" s="1"/>
  <c r="QWY28" i="7" s="1"/>
  <c r="QXA28" i="7" s="1"/>
  <c r="QXC28" i="7" s="1"/>
  <c r="QXE28" i="7" s="1"/>
  <c r="QXG28" i="7" s="1"/>
  <c r="QXI28" i="7" s="1"/>
  <c r="QXK28" i="7" s="1"/>
  <c r="QXM28" i="7" s="1"/>
  <c r="QXO28" i="7" s="1"/>
  <c r="QXQ28" i="7" s="1"/>
  <c r="QXS28" i="7" s="1"/>
  <c r="QXU28" i="7" s="1"/>
  <c r="QXW28" i="7" s="1"/>
  <c r="QXY28" i="7" s="1"/>
  <c r="QYA28" i="7" s="1"/>
  <c r="QYC28" i="7" s="1"/>
  <c r="QYE28" i="7" s="1"/>
  <c r="QYG28" i="7" s="1"/>
  <c r="QYI28" i="7" s="1"/>
  <c r="QYK28" i="7" s="1"/>
  <c r="QYM28" i="7" s="1"/>
  <c r="QYO28" i="7" s="1"/>
  <c r="QYQ28" i="7" s="1"/>
  <c r="QYS28" i="7" s="1"/>
  <c r="QYU28" i="7" s="1"/>
  <c r="QYW28" i="7" s="1"/>
  <c r="QYY28" i="7" s="1"/>
  <c r="QZA28" i="7" s="1"/>
  <c r="QZC28" i="7" s="1"/>
  <c r="QZE28" i="7" s="1"/>
  <c r="QZG28" i="7" s="1"/>
  <c r="QZI28" i="7" s="1"/>
  <c r="QZK28" i="7" s="1"/>
  <c r="QZM28" i="7" s="1"/>
  <c r="QZO28" i="7" s="1"/>
  <c r="QZQ28" i="7" s="1"/>
  <c r="QZS28" i="7" s="1"/>
  <c r="QZU28" i="7" s="1"/>
  <c r="QZW28" i="7" s="1"/>
  <c r="QZY28" i="7" s="1"/>
  <c r="RAA28" i="7" s="1"/>
  <c r="RAC28" i="7" s="1"/>
  <c r="RAE28" i="7" s="1"/>
  <c r="RAG28" i="7" s="1"/>
  <c r="RAI28" i="7" s="1"/>
  <c r="RAK28" i="7" s="1"/>
  <c r="RAM28" i="7" s="1"/>
  <c r="RAO28" i="7" s="1"/>
  <c r="RAQ28" i="7" s="1"/>
  <c r="RAS28" i="7" s="1"/>
  <c r="RAU28" i="7" s="1"/>
  <c r="RAW28" i="7" s="1"/>
  <c r="RAY28" i="7" s="1"/>
  <c r="RBA28" i="7" s="1"/>
  <c r="RBC28" i="7" s="1"/>
  <c r="RBE28" i="7" s="1"/>
  <c r="RBG28" i="7" s="1"/>
  <c r="RBI28" i="7" s="1"/>
  <c r="RBK28" i="7" s="1"/>
  <c r="RBM28" i="7" s="1"/>
  <c r="RBO28" i="7" s="1"/>
  <c r="RBQ28" i="7" s="1"/>
  <c r="RBS28" i="7" s="1"/>
  <c r="RBU28" i="7" s="1"/>
  <c r="RBW28" i="7" s="1"/>
  <c r="RBY28" i="7" s="1"/>
  <c r="RCA28" i="7" s="1"/>
  <c r="RCC28" i="7" s="1"/>
  <c r="RCE28" i="7" s="1"/>
  <c r="RCG28" i="7" s="1"/>
  <c r="RCI28" i="7" s="1"/>
  <c r="RCK28" i="7" s="1"/>
  <c r="RCM28" i="7" s="1"/>
  <c r="RCO28" i="7" s="1"/>
  <c r="RCQ28" i="7" s="1"/>
  <c r="RCS28" i="7" s="1"/>
  <c r="RCU28" i="7" s="1"/>
  <c r="RCW28" i="7" s="1"/>
  <c r="RCY28" i="7" s="1"/>
  <c r="RDA28" i="7" s="1"/>
  <c r="RDC28" i="7" s="1"/>
  <c r="RDE28" i="7" s="1"/>
  <c r="RDG28" i="7" s="1"/>
  <c r="RDI28" i="7" s="1"/>
  <c r="RDK28" i="7" s="1"/>
  <c r="RDM28" i="7" s="1"/>
  <c r="RDO28" i="7" s="1"/>
  <c r="RDQ28" i="7" s="1"/>
  <c r="RDS28" i="7" s="1"/>
  <c r="RDU28" i="7" s="1"/>
  <c r="RDW28" i="7" s="1"/>
  <c r="RDY28" i="7" s="1"/>
  <c r="REA28" i="7" s="1"/>
  <c r="REC28" i="7" s="1"/>
  <c r="REE28" i="7" s="1"/>
  <c r="REG28" i="7" s="1"/>
  <c r="REI28" i="7" s="1"/>
  <c r="REK28" i="7" s="1"/>
  <c r="REM28" i="7" s="1"/>
  <c r="REO28" i="7" s="1"/>
  <c r="REQ28" i="7" s="1"/>
  <c r="RES28" i="7" s="1"/>
  <c r="REU28" i="7" s="1"/>
  <c r="REW28" i="7" s="1"/>
  <c r="REY28" i="7" s="1"/>
  <c r="RFA28" i="7" s="1"/>
  <c r="RFC28" i="7" s="1"/>
  <c r="RFE28" i="7" s="1"/>
  <c r="RFG28" i="7" s="1"/>
  <c r="RFI28" i="7" s="1"/>
  <c r="RFK28" i="7" s="1"/>
  <c r="RFM28" i="7" s="1"/>
  <c r="RFO28" i="7" s="1"/>
  <c r="RFQ28" i="7" s="1"/>
  <c r="RFS28" i="7" s="1"/>
  <c r="RFU28" i="7" s="1"/>
  <c r="RFW28" i="7" s="1"/>
  <c r="RFY28" i="7" s="1"/>
  <c r="RGA28" i="7" s="1"/>
  <c r="RGC28" i="7" s="1"/>
  <c r="RGE28" i="7" s="1"/>
  <c r="RGG28" i="7" s="1"/>
  <c r="RGI28" i="7" s="1"/>
  <c r="RGK28" i="7" s="1"/>
  <c r="RGM28" i="7" s="1"/>
  <c r="RGO28" i="7" s="1"/>
  <c r="RGQ28" i="7" s="1"/>
  <c r="RGS28" i="7" s="1"/>
  <c r="RGU28" i="7" s="1"/>
  <c r="RGW28" i="7" s="1"/>
  <c r="RGY28" i="7" s="1"/>
  <c r="RHA28" i="7" s="1"/>
  <c r="RHC28" i="7" s="1"/>
  <c r="RHE28" i="7" s="1"/>
  <c r="RHG28" i="7" s="1"/>
  <c r="RHI28" i="7" s="1"/>
  <c r="RHK28" i="7" s="1"/>
  <c r="RHM28" i="7" s="1"/>
  <c r="RHO28" i="7" s="1"/>
  <c r="RHQ28" i="7" s="1"/>
  <c r="RHS28" i="7" s="1"/>
  <c r="RHU28" i="7" s="1"/>
  <c r="RHW28" i="7" s="1"/>
  <c r="RHY28" i="7" s="1"/>
  <c r="RIA28" i="7" s="1"/>
  <c r="RIC28" i="7" s="1"/>
  <c r="RIE28" i="7" s="1"/>
  <c r="RIG28" i="7" s="1"/>
  <c r="RII28" i="7" s="1"/>
  <c r="RIK28" i="7" s="1"/>
  <c r="RIM28" i="7" s="1"/>
  <c r="RIO28" i="7" s="1"/>
  <c r="RIQ28" i="7" s="1"/>
  <c r="RIS28" i="7" s="1"/>
  <c r="RIU28" i="7" s="1"/>
  <c r="RIW28" i="7" s="1"/>
  <c r="RIY28" i="7" s="1"/>
  <c r="RJA28" i="7" s="1"/>
  <c r="RJC28" i="7" s="1"/>
  <c r="RJE28" i="7" s="1"/>
  <c r="RJG28" i="7" s="1"/>
  <c r="RJI28" i="7" s="1"/>
  <c r="RJK28" i="7" s="1"/>
  <c r="RJM28" i="7" s="1"/>
  <c r="RJO28" i="7" s="1"/>
  <c r="RJQ28" i="7" s="1"/>
  <c r="RJS28" i="7" s="1"/>
  <c r="RJU28" i="7" s="1"/>
  <c r="RJW28" i="7" s="1"/>
  <c r="RJY28" i="7" s="1"/>
  <c r="RKA28" i="7" s="1"/>
  <c r="RKC28" i="7" s="1"/>
  <c r="RKE28" i="7" s="1"/>
  <c r="RKG28" i="7" s="1"/>
  <c r="RKI28" i="7" s="1"/>
  <c r="RKK28" i="7" s="1"/>
  <c r="RKM28" i="7" s="1"/>
  <c r="RKO28" i="7" s="1"/>
  <c r="RKQ28" i="7" s="1"/>
  <c r="RKS28" i="7" s="1"/>
  <c r="RKU28" i="7" s="1"/>
  <c r="RKW28" i="7" s="1"/>
  <c r="RKY28" i="7" s="1"/>
  <c r="RLA28" i="7" s="1"/>
  <c r="RLC28" i="7" s="1"/>
  <c r="RLE28" i="7" s="1"/>
  <c r="RLG28" i="7" s="1"/>
  <c r="RLI28" i="7" s="1"/>
  <c r="RLK28" i="7" s="1"/>
  <c r="RLM28" i="7" s="1"/>
  <c r="RLO28" i="7" s="1"/>
  <c r="RLQ28" i="7" s="1"/>
  <c r="RLS28" i="7" s="1"/>
  <c r="RLU28" i="7" s="1"/>
  <c r="RLW28" i="7" s="1"/>
  <c r="RLY28" i="7" s="1"/>
  <c r="RMA28" i="7" s="1"/>
  <c r="RMC28" i="7" s="1"/>
  <c r="RME28" i="7" s="1"/>
  <c r="RMG28" i="7" s="1"/>
  <c r="RMI28" i="7" s="1"/>
  <c r="RMK28" i="7" s="1"/>
  <c r="RMM28" i="7" s="1"/>
  <c r="RMO28" i="7" s="1"/>
  <c r="RMQ28" i="7" s="1"/>
  <c r="RMS28" i="7" s="1"/>
  <c r="RMU28" i="7" s="1"/>
  <c r="RMW28" i="7" s="1"/>
  <c r="RMY28" i="7" s="1"/>
  <c r="RNA28" i="7" s="1"/>
  <c r="RNC28" i="7" s="1"/>
  <c r="RNE28" i="7" s="1"/>
  <c r="RNG28" i="7" s="1"/>
  <c r="RNI28" i="7" s="1"/>
  <c r="RNK28" i="7" s="1"/>
  <c r="RNM28" i="7" s="1"/>
  <c r="RNO28" i="7" s="1"/>
  <c r="RNQ28" i="7" s="1"/>
  <c r="RNS28" i="7" s="1"/>
  <c r="RNU28" i="7" s="1"/>
  <c r="RNW28" i="7" s="1"/>
  <c r="RNY28" i="7" s="1"/>
  <c r="ROA28" i="7" s="1"/>
  <c r="ROC28" i="7" s="1"/>
  <c r="ROE28" i="7" s="1"/>
  <c r="ROG28" i="7" s="1"/>
  <c r="ROI28" i="7" s="1"/>
  <c r="ROK28" i="7" s="1"/>
  <c r="ROM28" i="7" s="1"/>
  <c r="ROO28" i="7" s="1"/>
  <c r="ROQ28" i="7" s="1"/>
  <c r="ROS28" i="7" s="1"/>
  <c r="ROU28" i="7" s="1"/>
  <c r="ROW28" i="7" s="1"/>
  <c r="ROY28" i="7" s="1"/>
  <c r="RPA28" i="7" s="1"/>
  <c r="RPC28" i="7" s="1"/>
  <c r="RPE28" i="7" s="1"/>
  <c r="RPG28" i="7" s="1"/>
  <c r="RPI28" i="7" s="1"/>
  <c r="RPK28" i="7" s="1"/>
  <c r="RPM28" i="7" s="1"/>
  <c r="RPO28" i="7" s="1"/>
  <c r="RPQ28" i="7" s="1"/>
  <c r="RPS28" i="7" s="1"/>
  <c r="RPU28" i="7" s="1"/>
  <c r="RPW28" i="7" s="1"/>
  <c r="RPY28" i="7" s="1"/>
  <c r="RQA28" i="7" s="1"/>
  <c r="RQC28" i="7" s="1"/>
  <c r="RQE28" i="7" s="1"/>
  <c r="RQG28" i="7" s="1"/>
  <c r="RQI28" i="7" s="1"/>
  <c r="RQK28" i="7" s="1"/>
  <c r="RQM28" i="7" s="1"/>
  <c r="RQO28" i="7" s="1"/>
  <c r="RQQ28" i="7" s="1"/>
  <c r="RQS28" i="7" s="1"/>
  <c r="RQU28" i="7" s="1"/>
  <c r="RQW28" i="7" s="1"/>
  <c r="RQY28" i="7" s="1"/>
  <c r="RRA28" i="7" s="1"/>
  <c r="RRC28" i="7" s="1"/>
  <c r="RRE28" i="7" s="1"/>
  <c r="RRG28" i="7" s="1"/>
  <c r="RRI28" i="7" s="1"/>
  <c r="RRK28" i="7" s="1"/>
  <c r="RRM28" i="7" s="1"/>
  <c r="RRO28" i="7" s="1"/>
  <c r="RRQ28" i="7" s="1"/>
  <c r="RRS28" i="7" s="1"/>
  <c r="RRU28" i="7" s="1"/>
  <c r="RRW28" i="7" s="1"/>
  <c r="RRY28" i="7" s="1"/>
  <c r="RSA28" i="7" s="1"/>
  <c r="RSC28" i="7" s="1"/>
  <c r="RSE28" i="7" s="1"/>
  <c r="RSG28" i="7" s="1"/>
  <c r="RSI28" i="7" s="1"/>
  <c r="RSK28" i="7" s="1"/>
  <c r="RSM28" i="7" s="1"/>
  <c r="RSO28" i="7" s="1"/>
  <c r="RSQ28" i="7" s="1"/>
  <c r="RSS28" i="7" s="1"/>
  <c r="RSU28" i="7" s="1"/>
  <c r="RSW28" i="7" s="1"/>
  <c r="RSY28" i="7" s="1"/>
  <c r="RTA28" i="7" s="1"/>
  <c r="RTC28" i="7" s="1"/>
  <c r="RTE28" i="7" s="1"/>
  <c r="RTG28" i="7" s="1"/>
  <c r="RTI28" i="7" s="1"/>
  <c r="RTK28" i="7" s="1"/>
  <c r="RTM28" i="7" s="1"/>
  <c r="RTO28" i="7" s="1"/>
  <c r="RTQ28" i="7" s="1"/>
  <c r="RTS28" i="7" s="1"/>
  <c r="RTU28" i="7" s="1"/>
  <c r="RTW28" i="7" s="1"/>
  <c r="RTY28" i="7" s="1"/>
  <c r="RUA28" i="7" s="1"/>
  <c r="RUC28" i="7" s="1"/>
  <c r="RUE28" i="7" s="1"/>
  <c r="RUG28" i="7" s="1"/>
  <c r="RUI28" i="7" s="1"/>
  <c r="RUK28" i="7" s="1"/>
  <c r="RUM28" i="7" s="1"/>
  <c r="RUO28" i="7" s="1"/>
  <c r="RUQ28" i="7" s="1"/>
  <c r="RUS28" i="7" s="1"/>
  <c r="RUU28" i="7" s="1"/>
  <c r="RUW28" i="7" s="1"/>
  <c r="RUY28" i="7" s="1"/>
  <c r="RVA28" i="7" s="1"/>
  <c r="RVC28" i="7" s="1"/>
  <c r="RVE28" i="7" s="1"/>
  <c r="RVG28" i="7" s="1"/>
  <c r="RVI28" i="7" s="1"/>
  <c r="RVK28" i="7" s="1"/>
  <c r="RVM28" i="7" s="1"/>
  <c r="RVO28" i="7" s="1"/>
  <c r="RVQ28" i="7" s="1"/>
  <c r="RVS28" i="7" s="1"/>
  <c r="RVU28" i="7" s="1"/>
  <c r="RVW28" i="7" s="1"/>
  <c r="RVY28" i="7" s="1"/>
  <c r="RWA28" i="7" s="1"/>
  <c r="RWC28" i="7" s="1"/>
  <c r="RWE28" i="7" s="1"/>
  <c r="RWG28" i="7" s="1"/>
  <c r="RWI28" i="7" s="1"/>
  <c r="RWK28" i="7" s="1"/>
  <c r="RWM28" i="7" s="1"/>
  <c r="RWO28" i="7" s="1"/>
  <c r="RWQ28" i="7" s="1"/>
  <c r="RWS28" i="7" s="1"/>
  <c r="RWU28" i="7" s="1"/>
  <c r="RWW28" i="7" s="1"/>
  <c r="RWY28" i="7" s="1"/>
  <c r="RXA28" i="7" s="1"/>
  <c r="RXC28" i="7" s="1"/>
  <c r="RXE28" i="7" s="1"/>
  <c r="RXG28" i="7" s="1"/>
  <c r="RXI28" i="7" s="1"/>
  <c r="RXK28" i="7" s="1"/>
  <c r="RXM28" i="7" s="1"/>
  <c r="RXO28" i="7" s="1"/>
  <c r="RXQ28" i="7" s="1"/>
  <c r="RXS28" i="7" s="1"/>
  <c r="RXU28" i="7" s="1"/>
  <c r="RXW28" i="7" s="1"/>
  <c r="RXY28" i="7" s="1"/>
  <c r="RYA28" i="7" s="1"/>
  <c r="RYC28" i="7" s="1"/>
  <c r="RYE28" i="7" s="1"/>
  <c r="RYG28" i="7" s="1"/>
  <c r="RYI28" i="7" s="1"/>
  <c r="RYK28" i="7" s="1"/>
  <c r="RYM28" i="7" s="1"/>
  <c r="RYO28" i="7" s="1"/>
  <c r="RYQ28" i="7" s="1"/>
  <c r="RYS28" i="7" s="1"/>
  <c r="RYU28" i="7" s="1"/>
  <c r="RYW28" i="7" s="1"/>
  <c r="RYY28" i="7" s="1"/>
  <c r="RZA28" i="7" s="1"/>
  <c r="RZC28" i="7" s="1"/>
  <c r="RZE28" i="7" s="1"/>
  <c r="RZG28" i="7" s="1"/>
  <c r="RZI28" i="7" s="1"/>
  <c r="RZK28" i="7" s="1"/>
  <c r="RZM28" i="7" s="1"/>
  <c r="RZO28" i="7" s="1"/>
  <c r="RZQ28" i="7" s="1"/>
  <c r="RZS28" i="7" s="1"/>
  <c r="RZU28" i="7" s="1"/>
  <c r="RZW28" i="7" s="1"/>
  <c r="RZY28" i="7" s="1"/>
  <c r="SAA28" i="7" s="1"/>
  <c r="SAC28" i="7" s="1"/>
  <c r="SAE28" i="7" s="1"/>
  <c r="SAG28" i="7" s="1"/>
  <c r="SAI28" i="7" s="1"/>
  <c r="SAK28" i="7" s="1"/>
  <c r="SAM28" i="7" s="1"/>
  <c r="SAO28" i="7" s="1"/>
  <c r="SAQ28" i="7" s="1"/>
  <c r="SAS28" i="7" s="1"/>
  <c r="SAU28" i="7" s="1"/>
  <c r="SAW28" i="7" s="1"/>
  <c r="SAY28" i="7" s="1"/>
  <c r="SBA28" i="7" s="1"/>
  <c r="SBC28" i="7" s="1"/>
  <c r="SBE28" i="7" s="1"/>
  <c r="SBG28" i="7" s="1"/>
  <c r="SBI28" i="7" s="1"/>
  <c r="SBK28" i="7" s="1"/>
  <c r="SBM28" i="7" s="1"/>
  <c r="SBO28" i="7" s="1"/>
  <c r="SBQ28" i="7" s="1"/>
  <c r="SBS28" i="7" s="1"/>
  <c r="SBU28" i="7" s="1"/>
  <c r="SBW28" i="7" s="1"/>
  <c r="SBY28" i="7" s="1"/>
  <c r="SCA28" i="7" s="1"/>
  <c r="SCC28" i="7" s="1"/>
  <c r="SCE28" i="7" s="1"/>
  <c r="SCG28" i="7" s="1"/>
  <c r="SCI28" i="7" s="1"/>
  <c r="SCK28" i="7" s="1"/>
  <c r="SCM28" i="7" s="1"/>
  <c r="SCO28" i="7" s="1"/>
  <c r="SCQ28" i="7" s="1"/>
  <c r="SCS28" i="7" s="1"/>
  <c r="SCU28" i="7" s="1"/>
  <c r="SCW28" i="7" s="1"/>
  <c r="SCY28" i="7" s="1"/>
  <c r="SDA28" i="7" s="1"/>
  <c r="SDC28" i="7" s="1"/>
  <c r="SDE28" i="7" s="1"/>
  <c r="SDG28" i="7" s="1"/>
  <c r="SDI28" i="7" s="1"/>
  <c r="SDK28" i="7" s="1"/>
  <c r="SDM28" i="7" s="1"/>
  <c r="SDO28" i="7" s="1"/>
  <c r="SDQ28" i="7" s="1"/>
  <c r="SDS28" i="7" s="1"/>
  <c r="SDU28" i="7" s="1"/>
  <c r="SDW28" i="7" s="1"/>
  <c r="SDY28" i="7" s="1"/>
  <c r="SEA28" i="7" s="1"/>
  <c r="SEC28" i="7" s="1"/>
  <c r="SEE28" i="7" s="1"/>
  <c r="SEG28" i="7" s="1"/>
  <c r="SEI28" i="7" s="1"/>
  <c r="SEK28" i="7" s="1"/>
  <c r="SEM28" i="7" s="1"/>
  <c r="SEO28" i="7" s="1"/>
  <c r="SEQ28" i="7" s="1"/>
  <c r="SES28" i="7" s="1"/>
  <c r="SEU28" i="7" s="1"/>
  <c r="SEW28" i="7" s="1"/>
  <c r="SEY28" i="7" s="1"/>
  <c r="SFA28" i="7" s="1"/>
  <c r="SFC28" i="7" s="1"/>
  <c r="SFE28" i="7" s="1"/>
  <c r="SFG28" i="7" s="1"/>
  <c r="SFI28" i="7" s="1"/>
  <c r="SFK28" i="7" s="1"/>
  <c r="SFM28" i="7" s="1"/>
  <c r="SFO28" i="7" s="1"/>
  <c r="SFQ28" i="7" s="1"/>
  <c r="SFS28" i="7" s="1"/>
  <c r="SFU28" i="7" s="1"/>
  <c r="SFW28" i="7" s="1"/>
  <c r="SFY28" i="7" s="1"/>
  <c r="SGA28" i="7" s="1"/>
  <c r="SGC28" i="7" s="1"/>
  <c r="SGE28" i="7" s="1"/>
  <c r="SGG28" i="7" s="1"/>
  <c r="SGI28" i="7" s="1"/>
  <c r="SGK28" i="7" s="1"/>
  <c r="SGM28" i="7" s="1"/>
  <c r="SGO28" i="7" s="1"/>
  <c r="SGQ28" i="7" s="1"/>
  <c r="SGS28" i="7" s="1"/>
  <c r="SGU28" i="7" s="1"/>
  <c r="SGW28" i="7" s="1"/>
  <c r="SGY28" i="7" s="1"/>
  <c r="SHA28" i="7" s="1"/>
  <c r="SHC28" i="7" s="1"/>
  <c r="SHE28" i="7" s="1"/>
  <c r="SHG28" i="7" s="1"/>
  <c r="SHI28" i="7" s="1"/>
  <c r="SHK28" i="7" s="1"/>
  <c r="SHM28" i="7" s="1"/>
  <c r="SHO28" i="7" s="1"/>
  <c r="SHQ28" i="7" s="1"/>
  <c r="SHS28" i="7" s="1"/>
  <c r="SHU28" i="7" s="1"/>
  <c r="SHW28" i="7" s="1"/>
  <c r="SHY28" i="7" s="1"/>
  <c r="SIA28" i="7" s="1"/>
  <c r="SIC28" i="7" s="1"/>
  <c r="SIE28" i="7" s="1"/>
  <c r="SIG28" i="7" s="1"/>
  <c r="SII28" i="7" s="1"/>
  <c r="SIK28" i="7" s="1"/>
  <c r="SIM28" i="7" s="1"/>
  <c r="SIO28" i="7" s="1"/>
  <c r="SIQ28" i="7" s="1"/>
  <c r="SIS28" i="7" s="1"/>
  <c r="SIU28" i="7" s="1"/>
  <c r="SIW28" i="7" s="1"/>
  <c r="SIY28" i="7" s="1"/>
  <c r="SJA28" i="7" s="1"/>
  <c r="SJC28" i="7" s="1"/>
  <c r="SJE28" i="7" s="1"/>
  <c r="SJG28" i="7" s="1"/>
  <c r="SJI28" i="7" s="1"/>
  <c r="SJK28" i="7" s="1"/>
  <c r="SJM28" i="7" s="1"/>
  <c r="SJO28" i="7" s="1"/>
  <c r="SJQ28" i="7" s="1"/>
  <c r="SJS28" i="7" s="1"/>
  <c r="SJU28" i="7" s="1"/>
  <c r="SJW28" i="7" s="1"/>
  <c r="SJY28" i="7" s="1"/>
  <c r="SKA28" i="7" s="1"/>
  <c r="SKC28" i="7" s="1"/>
  <c r="SKE28" i="7" s="1"/>
  <c r="SKG28" i="7" s="1"/>
  <c r="SKI28" i="7" s="1"/>
  <c r="SKK28" i="7" s="1"/>
  <c r="SKM28" i="7" s="1"/>
  <c r="SKO28" i="7" s="1"/>
  <c r="SKQ28" i="7" s="1"/>
  <c r="SKS28" i="7" s="1"/>
  <c r="SKU28" i="7" s="1"/>
  <c r="SKW28" i="7" s="1"/>
  <c r="SKY28" i="7" s="1"/>
  <c r="SLA28" i="7" s="1"/>
  <c r="SLC28" i="7" s="1"/>
  <c r="SLE28" i="7" s="1"/>
  <c r="SLG28" i="7" s="1"/>
  <c r="SLI28" i="7" s="1"/>
  <c r="SLK28" i="7" s="1"/>
  <c r="SLM28" i="7" s="1"/>
  <c r="SLO28" i="7" s="1"/>
  <c r="SLQ28" i="7" s="1"/>
  <c r="SLS28" i="7" s="1"/>
  <c r="SLU28" i="7" s="1"/>
  <c r="SLW28" i="7" s="1"/>
  <c r="SLY28" i="7" s="1"/>
  <c r="SMA28" i="7" s="1"/>
  <c r="SMC28" i="7" s="1"/>
  <c r="SME28" i="7" s="1"/>
  <c r="SMG28" i="7" s="1"/>
  <c r="SMI28" i="7" s="1"/>
  <c r="SMK28" i="7" s="1"/>
  <c r="SMM28" i="7" s="1"/>
  <c r="SMO28" i="7" s="1"/>
  <c r="SMQ28" i="7" s="1"/>
  <c r="SMS28" i="7" s="1"/>
  <c r="SMU28" i="7" s="1"/>
  <c r="SMW28" i="7" s="1"/>
  <c r="SMY28" i="7" s="1"/>
  <c r="SNA28" i="7" s="1"/>
  <c r="SNC28" i="7" s="1"/>
  <c r="SNE28" i="7" s="1"/>
  <c r="SNG28" i="7" s="1"/>
  <c r="SNI28" i="7" s="1"/>
  <c r="SNK28" i="7" s="1"/>
  <c r="SNM28" i="7" s="1"/>
  <c r="SNO28" i="7" s="1"/>
  <c r="SNQ28" i="7" s="1"/>
  <c r="SNS28" i="7" s="1"/>
  <c r="SNU28" i="7" s="1"/>
  <c r="SNW28" i="7" s="1"/>
  <c r="SNY28" i="7" s="1"/>
  <c r="SOA28" i="7" s="1"/>
  <c r="SOC28" i="7" s="1"/>
  <c r="SOE28" i="7" s="1"/>
  <c r="SOG28" i="7" s="1"/>
  <c r="SOI28" i="7" s="1"/>
  <c r="SOK28" i="7" s="1"/>
  <c r="SOM28" i="7" s="1"/>
  <c r="SOO28" i="7" s="1"/>
  <c r="SOQ28" i="7" s="1"/>
  <c r="SOS28" i="7" s="1"/>
  <c r="SOU28" i="7" s="1"/>
  <c r="SOW28" i="7" s="1"/>
  <c r="SOY28" i="7" s="1"/>
  <c r="SPA28" i="7" s="1"/>
  <c r="SPC28" i="7" s="1"/>
  <c r="SPE28" i="7" s="1"/>
  <c r="SPG28" i="7" s="1"/>
  <c r="SPI28" i="7" s="1"/>
  <c r="SPK28" i="7" s="1"/>
  <c r="SPM28" i="7" s="1"/>
  <c r="SPO28" i="7" s="1"/>
  <c r="SPQ28" i="7" s="1"/>
  <c r="SPS28" i="7" s="1"/>
  <c r="SPU28" i="7" s="1"/>
  <c r="SPW28" i="7" s="1"/>
  <c r="SPY28" i="7" s="1"/>
  <c r="SQA28" i="7" s="1"/>
  <c r="SQC28" i="7" s="1"/>
  <c r="SQE28" i="7" s="1"/>
  <c r="SQG28" i="7" s="1"/>
  <c r="SQI28" i="7" s="1"/>
  <c r="SQK28" i="7" s="1"/>
  <c r="SQM28" i="7" s="1"/>
  <c r="SQO28" i="7" s="1"/>
  <c r="SQQ28" i="7" s="1"/>
  <c r="SQS28" i="7" s="1"/>
  <c r="SQU28" i="7" s="1"/>
  <c r="SQW28" i="7" s="1"/>
  <c r="SQY28" i="7" s="1"/>
  <c r="SRA28" i="7" s="1"/>
  <c r="SRC28" i="7" s="1"/>
  <c r="SRE28" i="7" s="1"/>
  <c r="SRG28" i="7" s="1"/>
  <c r="SRI28" i="7" s="1"/>
  <c r="SRK28" i="7" s="1"/>
  <c r="SRM28" i="7" s="1"/>
  <c r="SRO28" i="7" s="1"/>
  <c r="SRQ28" i="7" s="1"/>
  <c r="SRS28" i="7" s="1"/>
  <c r="SRU28" i="7" s="1"/>
  <c r="SRW28" i="7" s="1"/>
  <c r="SRY28" i="7" s="1"/>
  <c r="SSA28" i="7" s="1"/>
  <c r="SSC28" i="7" s="1"/>
  <c r="SSE28" i="7" s="1"/>
  <c r="SSG28" i="7" s="1"/>
  <c r="SSI28" i="7" s="1"/>
  <c r="SSK28" i="7" s="1"/>
  <c r="SSM28" i="7" s="1"/>
  <c r="SSO28" i="7" s="1"/>
  <c r="SSQ28" i="7" s="1"/>
  <c r="SSS28" i="7" s="1"/>
  <c r="SSU28" i="7" s="1"/>
  <c r="SSW28" i="7" s="1"/>
  <c r="SSY28" i="7" s="1"/>
  <c r="STA28" i="7" s="1"/>
  <c r="STC28" i="7" s="1"/>
  <c r="STE28" i="7" s="1"/>
  <c r="STG28" i="7" s="1"/>
  <c r="STI28" i="7" s="1"/>
  <c r="STK28" i="7" s="1"/>
  <c r="STM28" i="7" s="1"/>
  <c r="STO28" i="7" s="1"/>
  <c r="STQ28" i="7" s="1"/>
  <c r="STS28" i="7" s="1"/>
  <c r="STU28" i="7" s="1"/>
  <c r="STW28" i="7" s="1"/>
  <c r="STY28" i="7" s="1"/>
  <c r="SUA28" i="7" s="1"/>
  <c r="SUC28" i="7" s="1"/>
  <c r="SUE28" i="7" s="1"/>
  <c r="SUG28" i="7" s="1"/>
  <c r="SUI28" i="7" s="1"/>
  <c r="SUK28" i="7" s="1"/>
  <c r="SUM28" i="7" s="1"/>
  <c r="SUO28" i="7" s="1"/>
  <c r="SUQ28" i="7" s="1"/>
  <c r="SUS28" i="7" s="1"/>
  <c r="SUU28" i="7" s="1"/>
  <c r="SUW28" i="7" s="1"/>
  <c r="SUY28" i="7" s="1"/>
  <c r="SVA28" i="7" s="1"/>
  <c r="SVC28" i="7" s="1"/>
  <c r="SVE28" i="7" s="1"/>
  <c r="SVG28" i="7" s="1"/>
  <c r="SVI28" i="7" s="1"/>
  <c r="SVK28" i="7" s="1"/>
  <c r="SVM28" i="7" s="1"/>
  <c r="SVO28" i="7" s="1"/>
  <c r="SVQ28" i="7" s="1"/>
  <c r="SVS28" i="7" s="1"/>
  <c r="SVU28" i="7" s="1"/>
  <c r="SVW28" i="7" s="1"/>
  <c r="SVY28" i="7" s="1"/>
  <c r="SWA28" i="7" s="1"/>
  <c r="SWC28" i="7" s="1"/>
  <c r="SWE28" i="7" s="1"/>
  <c r="SWG28" i="7" s="1"/>
  <c r="SWI28" i="7" s="1"/>
  <c r="SWK28" i="7" s="1"/>
  <c r="SWM28" i="7" s="1"/>
  <c r="SWO28" i="7" s="1"/>
  <c r="SWQ28" i="7" s="1"/>
  <c r="SWS28" i="7" s="1"/>
  <c r="SWU28" i="7" s="1"/>
  <c r="SWW28" i="7" s="1"/>
  <c r="SWY28" i="7" s="1"/>
  <c r="SXA28" i="7" s="1"/>
  <c r="SXC28" i="7" s="1"/>
  <c r="SXE28" i="7" s="1"/>
  <c r="SXG28" i="7" s="1"/>
  <c r="SXI28" i="7" s="1"/>
  <c r="SXK28" i="7" s="1"/>
  <c r="SXM28" i="7" s="1"/>
  <c r="SXO28" i="7" s="1"/>
  <c r="SXQ28" i="7" s="1"/>
  <c r="SXS28" i="7" s="1"/>
  <c r="SXU28" i="7" s="1"/>
  <c r="SXW28" i="7" s="1"/>
  <c r="SXY28" i="7" s="1"/>
  <c r="SYA28" i="7" s="1"/>
  <c r="SYC28" i="7" s="1"/>
  <c r="SYE28" i="7" s="1"/>
  <c r="SYG28" i="7" s="1"/>
  <c r="SYI28" i="7" s="1"/>
  <c r="SYK28" i="7" s="1"/>
  <c r="SYM28" i="7" s="1"/>
  <c r="SYO28" i="7" s="1"/>
  <c r="SYQ28" i="7" s="1"/>
  <c r="SYS28" i="7" s="1"/>
  <c r="SYU28" i="7" s="1"/>
  <c r="SYW28" i="7" s="1"/>
  <c r="SYY28" i="7" s="1"/>
  <c r="SZA28" i="7" s="1"/>
  <c r="SZC28" i="7" s="1"/>
  <c r="SZE28" i="7" s="1"/>
  <c r="SZG28" i="7" s="1"/>
  <c r="SZI28" i="7" s="1"/>
  <c r="SZK28" i="7" s="1"/>
  <c r="SZM28" i="7" s="1"/>
  <c r="SZO28" i="7" s="1"/>
  <c r="SZQ28" i="7" s="1"/>
  <c r="SZS28" i="7" s="1"/>
  <c r="SZU28" i="7" s="1"/>
  <c r="SZW28" i="7" s="1"/>
  <c r="SZY28" i="7" s="1"/>
  <c r="TAA28" i="7" s="1"/>
  <c r="TAC28" i="7" s="1"/>
  <c r="TAE28" i="7" s="1"/>
  <c r="TAG28" i="7" s="1"/>
  <c r="TAI28" i="7" s="1"/>
  <c r="TAK28" i="7" s="1"/>
  <c r="TAM28" i="7" s="1"/>
  <c r="TAO28" i="7" s="1"/>
  <c r="TAQ28" i="7" s="1"/>
  <c r="TAS28" i="7" s="1"/>
  <c r="TAU28" i="7" s="1"/>
  <c r="TAW28" i="7" s="1"/>
  <c r="TAY28" i="7" s="1"/>
  <c r="TBA28" i="7" s="1"/>
  <c r="TBC28" i="7" s="1"/>
  <c r="TBE28" i="7" s="1"/>
  <c r="TBG28" i="7" s="1"/>
  <c r="TBI28" i="7" s="1"/>
  <c r="TBK28" i="7" s="1"/>
  <c r="TBM28" i="7" s="1"/>
  <c r="TBO28" i="7" s="1"/>
  <c r="TBQ28" i="7" s="1"/>
  <c r="TBS28" i="7" s="1"/>
  <c r="TBU28" i="7" s="1"/>
  <c r="TBW28" i="7" s="1"/>
  <c r="TBY28" i="7" s="1"/>
  <c r="TCA28" i="7" s="1"/>
  <c r="TCC28" i="7" s="1"/>
  <c r="TCE28" i="7" s="1"/>
  <c r="TCG28" i="7" s="1"/>
  <c r="TCI28" i="7" s="1"/>
  <c r="TCK28" i="7" s="1"/>
  <c r="TCM28" i="7" s="1"/>
  <c r="TCO28" i="7" s="1"/>
  <c r="TCQ28" i="7" s="1"/>
  <c r="TCS28" i="7" s="1"/>
  <c r="TCU28" i="7" s="1"/>
  <c r="TCW28" i="7" s="1"/>
  <c r="TCY28" i="7" s="1"/>
  <c r="TDA28" i="7" s="1"/>
  <c r="TDC28" i="7" s="1"/>
  <c r="TDE28" i="7" s="1"/>
  <c r="TDG28" i="7" s="1"/>
  <c r="TDI28" i="7" s="1"/>
  <c r="TDK28" i="7" s="1"/>
  <c r="TDM28" i="7" s="1"/>
  <c r="TDO28" i="7" s="1"/>
  <c r="TDQ28" i="7" s="1"/>
  <c r="TDS28" i="7" s="1"/>
  <c r="TDU28" i="7" s="1"/>
  <c r="TDW28" i="7" s="1"/>
  <c r="TDY28" i="7" s="1"/>
  <c r="TEA28" i="7" s="1"/>
  <c r="TEC28" i="7" s="1"/>
  <c r="TEE28" i="7" s="1"/>
  <c r="TEG28" i="7" s="1"/>
  <c r="TEI28" i="7" s="1"/>
  <c r="TEK28" i="7" s="1"/>
  <c r="TEM28" i="7" s="1"/>
  <c r="TEO28" i="7" s="1"/>
  <c r="TEQ28" i="7" s="1"/>
  <c r="TES28" i="7" s="1"/>
  <c r="TEU28" i="7" s="1"/>
  <c r="TEW28" i="7" s="1"/>
  <c r="TEY28" i="7" s="1"/>
  <c r="TFA28" i="7" s="1"/>
  <c r="TFC28" i="7" s="1"/>
  <c r="TFE28" i="7" s="1"/>
  <c r="TFG28" i="7" s="1"/>
  <c r="TFI28" i="7" s="1"/>
  <c r="TFK28" i="7" s="1"/>
  <c r="TFM28" i="7" s="1"/>
  <c r="TFO28" i="7" s="1"/>
  <c r="TFQ28" i="7" s="1"/>
  <c r="TFS28" i="7" s="1"/>
  <c r="TFU28" i="7" s="1"/>
  <c r="TFW28" i="7" s="1"/>
  <c r="TFY28" i="7" s="1"/>
  <c r="TGA28" i="7" s="1"/>
  <c r="TGC28" i="7" s="1"/>
  <c r="TGE28" i="7" s="1"/>
  <c r="TGG28" i="7" s="1"/>
  <c r="TGI28" i="7" s="1"/>
  <c r="TGK28" i="7" s="1"/>
  <c r="TGM28" i="7" s="1"/>
  <c r="TGO28" i="7" s="1"/>
  <c r="TGQ28" i="7" s="1"/>
  <c r="TGS28" i="7" s="1"/>
  <c r="TGU28" i="7" s="1"/>
  <c r="TGW28" i="7" s="1"/>
  <c r="TGY28" i="7" s="1"/>
  <c r="THA28" i="7" s="1"/>
  <c r="THC28" i="7" s="1"/>
  <c r="THE28" i="7" s="1"/>
  <c r="THG28" i="7" s="1"/>
  <c r="THI28" i="7" s="1"/>
  <c r="THK28" i="7" s="1"/>
  <c r="THM28" i="7" s="1"/>
  <c r="THO28" i="7" s="1"/>
  <c r="THQ28" i="7" s="1"/>
  <c r="THS28" i="7" s="1"/>
  <c r="THU28" i="7" s="1"/>
  <c r="THW28" i="7" s="1"/>
  <c r="THY28" i="7" s="1"/>
  <c r="TIA28" i="7" s="1"/>
  <c r="TIC28" i="7" s="1"/>
  <c r="TIE28" i="7" s="1"/>
  <c r="TIG28" i="7" s="1"/>
  <c r="TII28" i="7" s="1"/>
  <c r="TIK28" i="7" s="1"/>
  <c r="TIM28" i="7" s="1"/>
  <c r="TIO28" i="7" s="1"/>
  <c r="TIQ28" i="7" s="1"/>
  <c r="TIS28" i="7" s="1"/>
  <c r="TIU28" i="7" s="1"/>
  <c r="TIW28" i="7" s="1"/>
  <c r="TIY28" i="7" s="1"/>
  <c r="TJA28" i="7" s="1"/>
  <c r="TJC28" i="7" s="1"/>
  <c r="TJE28" i="7" s="1"/>
  <c r="TJG28" i="7" s="1"/>
  <c r="TJI28" i="7" s="1"/>
  <c r="TJK28" i="7" s="1"/>
  <c r="TJM28" i="7" s="1"/>
  <c r="TJO28" i="7" s="1"/>
  <c r="TJQ28" i="7" s="1"/>
  <c r="TJS28" i="7" s="1"/>
  <c r="TJU28" i="7" s="1"/>
  <c r="TJW28" i="7" s="1"/>
  <c r="TJY28" i="7" s="1"/>
  <c r="TKA28" i="7" s="1"/>
  <c r="TKC28" i="7" s="1"/>
  <c r="TKE28" i="7" s="1"/>
  <c r="TKG28" i="7" s="1"/>
  <c r="TKI28" i="7" s="1"/>
  <c r="TKK28" i="7" s="1"/>
  <c r="TKM28" i="7" s="1"/>
  <c r="TKO28" i="7" s="1"/>
  <c r="TKQ28" i="7" s="1"/>
  <c r="TKS28" i="7" s="1"/>
  <c r="TKU28" i="7" s="1"/>
  <c r="TKW28" i="7" s="1"/>
  <c r="TKY28" i="7" s="1"/>
  <c r="TLA28" i="7" s="1"/>
  <c r="TLC28" i="7" s="1"/>
  <c r="TLE28" i="7" s="1"/>
  <c r="TLG28" i="7" s="1"/>
  <c r="TLI28" i="7" s="1"/>
  <c r="TLK28" i="7" s="1"/>
  <c r="TLM28" i="7" s="1"/>
  <c r="TLO28" i="7" s="1"/>
  <c r="TLQ28" i="7" s="1"/>
  <c r="TLS28" i="7" s="1"/>
  <c r="TLU28" i="7" s="1"/>
  <c r="TLW28" i="7" s="1"/>
  <c r="TLY28" i="7" s="1"/>
  <c r="TMA28" i="7" s="1"/>
  <c r="TMC28" i="7" s="1"/>
  <c r="TME28" i="7" s="1"/>
  <c r="TMG28" i="7" s="1"/>
  <c r="TMI28" i="7" s="1"/>
  <c r="TMK28" i="7" s="1"/>
  <c r="TMM28" i="7" s="1"/>
  <c r="TMO28" i="7" s="1"/>
  <c r="TMQ28" i="7" s="1"/>
  <c r="TMS28" i="7" s="1"/>
  <c r="TMU28" i="7" s="1"/>
  <c r="TMW28" i="7" s="1"/>
  <c r="TMY28" i="7" s="1"/>
  <c r="TNA28" i="7" s="1"/>
  <c r="TNC28" i="7" s="1"/>
  <c r="TNE28" i="7" s="1"/>
  <c r="TNG28" i="7" s="1"/>
  <c r="TNI28" i="7" s="1"/>
  <c r="TNK28" i="7" s="1"/>
  <c r="TNM28" i="7" s="1"/>
  <c r="TNO28" i="7" s="1"/>
  <c r="TNQ28" i="7" s="1"/>
  <c r="TNS28" i="7" s="1"/>
  <c r="TNU28" i="7" s="1"/>
  <c r="TNW28" i="7" s="1"/>
  <c r="TNY28" i="7" s="1"/>
  <c r="TOA28" i="7" s="1"/>
  <c r="TOC28" i="7" s="1"/>
  <c r="TOE28" i="7" s="1"/>
  <c r="TOG28" i="7" s="1"/>
  <c r="TOI28" i="7" s="1"/>
  <c r="TOK28" i="7" s="1"/>
  <c r="TOM28" i="7" s="1"/>
  <c r="TOO28" i="7" s="1"/>
  <c r="TOQ28" i="7" s="1"/>
  <c r="TOS28" i="7" s="1"/>
  <c r="TOU28" i="7" s="1"/>
  <c r="TOW28" i="7" s="1"/>
  <c r="TOY28" i="7" s="1"/>
  <c r="TPA28" i="7" s="1"/>
  <c r="TPC28" i="7" s="1"/>
  <c r="TPE28" i="7" s="1"/>
  <c r="TPG28" i="7" s="1"/>
  <c r="TPI28" i="7" s="1"/>
  <c r="TPK28" i="7" s="1"/>
  <c r="TPM28" i="7" s="1"/>
  <c r="TPO28" i="7" s="1"/>
  <c r="TPQ28" i="7" s="1"/>
  <c r="TPS28" i="7" s="1"/>
  <c r="TPU28" i="7" s="1"/>
  <c r="TPW28" i="7" s="1"/>
  <c r="TPY28" i="7" s="1"/>
  <c r="TQA28" i="7" s="1"/>
  <c r="TQC28" i="7" s="1"/>
  <c r="TQE28" i="7" s="1"/>
  <c r="TQG28" i="7" s="1"/>
  <c r="TQI28" i="7" s="1"/>
  <c r="TQK28" i="7" s="1"/>
  <c r="TQM28" i="7" s="1"/>
  <c r="TQO28" i="7" s="1"/>
  <c r="TQQ28" i="7" s="1"/>
  <c r="TQS28" i="7" s="1"/>
  <c r="TQU28" i="7" s="1"/>
  <c r="TQW28" i="7" s="1"/>
  <c r="TQY28" i="7" s="1"/>
  <c r="TRA28" i="7" s="1"/>
  <c r="TRC28" i="7" s="1"/>
  <c r="TRE28" i="7" s="1"/>
  <c r="TRG28" i="7" s="1"/>
  <c r="TRI28" i="7" s="1"/>
  <c r="TRK28" i="7" s="1"/>
  <c r="TRM28" i="7" s="1"/>
  <c r="TRO28" i="7" s="1"/>
  <c r="TRQ28" i="7" s="1"/>
  <c r="TRS28" i="7" s="1"/>
  <c r="TRU28" i="7" s="1"/>
  <c r="TRW28" i="7" s="1"/>
  <c r="TRY28" i="7" s="1"/>
  <c r="TSA28" i="7" s="1"/>
  <c r="TSC28" i="7" s="1"/>
  <c r="TSE28" i="7" s="1"/>
  <c r="TSG28" i="7" s="1"/>
  <c r="TSI28" i="7" s="1"/>
  <c r="TSK28" i="7" s="1"/>
  <c r="TSM28" i="7" s="1"/>
  <c r="TSO28" i="7" s="1"/>
  <c r="TSQ28" i="7" s="1"/>
  <c r="TSS28" i="7" s="1"/>
  <c r="TSU28" i="7" s="1"/>
  <c r="TSW28" i="7" s="1"/>
  <c r="TSY28" i="7" s="1"/>
  <c r="TTA28" i="7" s="1"/>
  <c r="TTC28" i="7" s="1"/>
  <c r="TTE28" i="7" s="1"/>
  <c r="TTG28" i="7" s="1"/>
  <c r="TTI28" i="7" s="1"/>
  <c r="TTK28" i="7" s="1"/>
  <c r="TTM28" i="7" s="1"/>
  <c r="TTO28" i="7" s="1"/>
  <c r="TTQ28" i="7" s="1"/>
  <c r="TTS28" i="7" s="1"/>
  <c r="TTU28" i="7" s="1"/>
  <c r="TTW28" i="7" s="1"/>
  <c r="TTY28" i="7" s="1"/>
  <c r="TUA28" i="7" s="1"/>
  <c r="TUC28" i="7" s="1"/>
  <c r="TUE28" i="7" s="1"/>
  <c r="TUG28" i="7" s="1"/>
  <c r="TUI28" i="7" s="1"/>
  <c r="TUK28" i="7" s="1"/>
  <c r="TUM28" i="7" s="1"/>
  <c r="TUO28" i="7" s="1"/>
  <c r="TUQ28" i="7" s="1"/>
  <c r="TUS28" i="7" s="1"/>
  <c r="TUU28" i="7" s="1"/>
  <c r="TUW28" i="7" s="1"/>
  <c r="TUY28" i="7" s="1"/>
  <c r="TVA28" i="7" s="1"/>
  <c r="TVC28" i="7" s="1"/>
  <c r="TVE28" i="7" s="1"/>
  <c r="TVG28" i="7" s="1"/>
  <c r="TVI28" i="7" s="1"/>
  <c r="TVK28" i="7" s="1"/>
  <c r="TVM28" i="7" s="1"/>
  <c r="TVO28" i="7" s="1"/>
  <c r="TVQ28" i="7" s="1"/>
  <c r="TVS28" i="7" s="1"/>
  <c r="TVU28" i="7" s="1"/>
  <c r="TVW28" i="7" s="1"/>
  <c r="TVY28" i="7" s="1"/>
  <c r="TWA28" i="7" s="1"/>
  <c r="TWC28" i="7" s="1"/>
  <c r="TWE28" i="7" s="1"/>
  <c r="TWG28" i="7" s="1"/>
  <c r="TWI28" i="7" s="1"/>
  <c r="TWK28" i="7" s="1"/>
  <c r="TWM28" i="7" s="1"/>
  <c r="TWO28" i="7" s="1"/>
  <c r="TWQ28" i="7" s="1"/>
  <c r="TWS28" i="7" s="1"/>
  <c r="TWU28" i="7" s="1"/>
  <c r="TWW28" i="7" s="1"/>
  <c r="TWY28" i="7" s="1"/>
  <c r="TXA28" i="7" s="1"/>
  <c r="TXC28" i="7" s="1"/>
  <c r="TXE28" i="7" s="1"/>
  <c r="TXG28" i="7" s="1"/>
  <c r="TXI28" i="7" s="1"/>
  <c r="TXK28" i="7" s="1"/>
  <c r="TXM28" i="7" s="1"/>
  <c r="TXO28" i="7" s="1"/>
  <c r="TXQ28" i="7" s="1"/>
  <c r="TXS28" i="7" s="1"/>
  <c r="TXU28" i="7" s="1"/>
  <c r="TXW28" i="7" s="1"/>
  <c r="TXY28" i="7" s="1"/>
  <c r="TYA28" i="7" s="1"/>
  <c r="TYC28" i="7" s="1"/>
  <c r="TYE28" i="7" s="1"/>
  <c r="TYG28" i="7" s="1"/>
  <c r="TYI28" i="7" s="1"/>
  <c r="TYK28" i="7" s="1"/>
  <c r="TYM28" i="7" s="1"/>
  <c r="TYO28" i="7" s="1"/>
  <c r="TYQ28" i="7" s="1"/>
  <c r="TYS28" i="7" s="1"/>
  <c r="TYU28" i="7" s="1"/>
  <c r="TYW28" i="7" s="1"/>
  <c r="TYY28" i="7" s="1"/>
  <c r="TZA28" i="7" s="1"/>
  <c r="TZC28" i="7" s="1"/>
  <c r="TZE28" i="7" s="1"/>
  <c r="TZG28" i="7" s="1"/>
  <c r="TZI28" i="7" s="1"/>
  <c r="TZK28" i="7" s="1"/>
  <c r="TZM28" i="7" s="1"/>
  <c r="TZO28" i="7" s="1"/>
  <c r="TZQ28" i="7" s="1"/>
  <c r="TZS28" i="7" s="1"/>
  <c r="TZU28" i="7" s="1"/>
  <c r="TZW28" i="7" s="1"/>
  <c r="TZY28" i="7" s="1"/>
  <c r="UAA28" i="7" s="1"/>
  <c r="UAC28" i="7" s="1"/>
  <c r="UAE28" i="7" s="1"/>
  <c r="UAG28" i="7" s="1"/>
  <c r="UAI28" i="7" s="1"/>
  <c r="UAK28" i="7" s="1"/>
  <c r="UAM28" i="7" s="1"/>
  <c r="UAO28" i="7" s="1"/>
  <c r="UAQ28" i="7" s="1"/>
  <c r="UAS28" i="7" s="1"/>
  <c r="UAU28" i="7" s="1"/>
  <c r="UAW28" i="7" s="1"/>
  <c r="UAY28" i="7" s="1"/>
  <c r="UBA28" i="7" s="1"/>
  <c r="UBC28" i="7" s="1"/>
  <c r="UBE28" i="7" s="1"/>
  <c r="UBG28" i="7" s="1"/>
  <c r="UBI28" i="7" s="1"/>
  <c r="UBK28" i="7" s="1"/>
  <c r="UBM28" i="7" s="1"/>
  <c r="UBO28" i="7" s="1"/>
  <c r="UBQ28" i="7" s="1"/>
  <c r="UBS28" i="7" s="1"/>
  <c r="UBU28" i="7" s="1"/>
  <c r="UBW28" i="7" s="1"/>
  <c r="UBY28" i="7" s="1"/>
  <c r="UCA28" i="7" s="1"/>
  <c r="UCC28" i="7" s="1"/>
  <c r="UCE28" i="7" s="1"/>
  <c r="UCG28" i="7" s="1"/>
  <c r="UCI28" i="7" s="1"/>
  <c r="UCK28" i="7" s="1"/>
  <c r="UCM28" i="7" s="1"/>
  <c r="UCO28" i="7" s="1"/>
  <c r="UCQ28" i="7" s="1"/>
  <c r="UCS28" i="7" s="1"/>
  <c r="UCU28" i="7" s="1"/>
  <c r="UCW28" i="7" s="1"/>
  <c r="UCY28" i="7" s="1"/>
  <c r="UDA28" i="7" s="1"/>
  <c r="UDC28" i="7" s="1"/>
  <c r="UDE28" i="7" s="1"/>
  <c r="UDG28" i="7" s="1"/>
  <c r="UDI28" i="7" s="1"/>
  <c r="UDK28" i="7" s="1"/>
  <c r="UDM28" i="7" s="1"/>
  <c r="UDO28" i="7" s="1"/>
  <c r="UDQ28" i="7" s="1"/>
  <c r="UDS28" i="7" s="1"/>
  <c r="UDU28" i="7" s="1"/>
  <c r="UDW28" i="7" s="1"/>
  <c r="UDY28" i="7" s="1"/>
  <c r="UEA28" i="7" s="1"/>
  <c r="UEC28" i="7" s="1"/>
  <c r="UEE28" i="7" s="1"/>
  <c r="UEG28" i="7" s="1"/>
  <c r="UEI28" i="7" s="1"/>
  <c r="UEK28" i="7" s="1"/>
  <c r="UEM28" i="7" s="1"/>
  <c r="UEO28" i="7" s="1"/>
  <c r="UEQ28" i="7" s="1"/>
  <c r="UES28" i="7" s="1"/>
  <c r="UEU28" i="7" s="1"/>
  <c r="UEW28" i="7" s="1"/>
  <c r="UEY28" i="7" s="1"/>
  <c r="UFA28" i="7" s="1"/>
  <c r="UFC28" i="7" s="1"/>
  <c r="UFE28" i="7" s="1"/>
  <c r="UFG28" i="7" s="1"/>
  <c r="UFI28" i="7" s="1"/>
  <c r="UFK28" i="7" s="1"/>
  <c r="UFM28" i="7" s="1"/>
  <c r="UFO28" i="7" s="1"/>
  <c r="UFQ28" i="7" s="1"/>
  <c r="UFS28" i="7" s="1"/>
  <c r="UFU28" i="7" s="1"/>
  <c r="UFW28" i="7" s="1"/>
  <c r="UFY28" i="7" s="1"/>
  <c r="UGA28" i="7" s="1"/>
  <c r="UGC28" i="7" s="1"/>
  <c r="UGE28" i="7" s="1"/>
  <c r="UGG28" i="7" s="1"/>
  <c r="UGI28" i="7" s="1"/>
  <c r="UGK28" i="7" s="1"/>
  <c r="UGM28" i="7" s="1"/>
  <c r="UGO28" i="7" s="1"/>
  <c r="UGQ28" i="7" s="1"/>
  <c r="UGS28" i="7" s="1"/>
  <c r="UGU28" i="7" s="1"/>
  <c r="UGW28" i="7" s="1"/>
  <c r="UGY28" i="7" s="1"/>
  <c r="UHA28" i="7" s="1"/>
  <c r="UHC28" i="7" s="1"/>
  <c r="UHE28" i="7" s="1"/>
  <c r="UHG28" i="7" s="1"/>
  <c r="UHI28" i="7" s="1"/>
  <c r="UHK28" i="7" s="1"/>
  <c r="UHM28" i="7" s="1"/>
  <c r="UHO28" i="7" s="1"/>
  <c r="UHQ28" i="7" s="1"/>
  <c r="UHS28" i="7" s="1"/>
  <c r="UHU28" i="7" s="1"/>
  <c r="UHW28" i="7" s="1"/>
  <c r="UHY28" i="7" s="1"/>
  <c r="UIA28" i="7" s="1"/>
  <c r="UIC28" i="7" s="1"/>
  <c r="UIE28" i="7" s="1"/>
  <c r="UIG28" i="7" s="1"/>
  <c r="UII28" i="7" s="1"/>
  <c r="UIK28" i="7" s="1"/>
  <c r="UIM28" i="7" s="1"/>
  <c r="UIO28" i="7" s="1"/>
  <c r="UIQ28" i="7" s="1"/>
  <c r="UIS28" i="7" s="1"/>
  <c r="UIU28" i="7" s="1"/>
  <c r="UIW28" i="7" s="1"/>
  <c r="UIY28" i="7" s="1"/>
  <c r="UJA28" i="7" s="1"/>
  <c r="UJC28" i="7" s="1"/>
  <c r="UJE28" i="7" s="1"/>
  <c r="UJG28" i="7" s="1"/>
  <c r="UJI28" i="7" s="1"/>
  <c r="UJK28" i="7" s="1"/>
  <c r="UJM28" i="7" s="1"/>
  <c r="UJO28" i="7" s="1"/>
  <c r="UJQ28" i="7" s="1"/>
  <c r="UJS28" i="7" s="1"/>
  <c r="UJU28" i="7" s="1"/>
  <c r="UJW28" i="7" s="1"/>
  <c r="UJY28" i="7" s="1"/>
  <c r="UKA28" i="7" s="1"/>
  <c r="UKC28" i="7" s="1"/>
  <c r="UKE28" i="7" s="1"/>
  <c r="UKG28" i="7" s="1"/>
  <c r="UKI28" i="7" s="1"/>
  <c r="UKK28" i="7" s="1"/>
  <c r="UKM28" i="7" s="1"/>
  <c r="UKO28" i="7" s="1"/>
  <c r="UKQ28" i="7" s="1"/>
  <c r="UKS28" i="7" s="1"/>
  <c r="UKU28" i="7" s="1"/>
  <c r="UKW28" i="7" s="1"/>
  <c r="UKY28" i="7" s="1"/>
  <c r="ULA28" i="7" s="1"/>
  <c r="ULC28" i="7" s="1"/>
  <c r="ULE28" i="7" s="1"/>
  <c r="ULG28" i="7" s="1"/>
  <c r="ULI28" i="7" s="1"/>
  <c r="ULK28" i="7" s="1"/>
  <c r="ULM28" i="7" s="1"/>
  <c r="ULO28" i="7" s="1"/>
  <c r="ULQ28" i="7" s="1"/>
  <c r="ULS28" i="7" s="1"/>
  <c r="ULU28" i="7" s="1"/>
  <c r="ULW28" i="7" s="1"/>
  <c r="ULY28" i="7" s="1"/>
  <c r="UMA28" i="7" s="1"/>
  <c r="UMC28" i="7" s="1"/>
  <c r="UME28" i="7" s="1"/>
  <c r="UMG28" i="7" s="1"/>
  <c r="UMI28" i="7" s="1"/>
  <c r="UMK28" i="7" s="1"/>
  <c r="UMM28" i="7" s="1"/>
  <c r="UMO28" i="7" s="1"/>
  <c r="UMQ28" i="7" s="1"/>
  <c r="UMS28" i="7" s="1"/>
  <c r="UMU28" i="7" s="1"/>
  <c r="UMW28" i="7" s="1"/>
  <c r="UMY28" i="7" s="1"/>
  <c r="UNA28" i="7" s="1"/>
  <c r="UNC28" i="7" s="1"/>
  <c r="UNE28" i="7" s="1"/>
  <c r="UNG28" i="7" s="1"/>
  <c r="UNI28" i="7" s="1"/>
  <c r="UNK28" i="7" s="1"/>
  <c r="UNM28" i="7" s="1"/>
  <c r="UNO28" i="7" s="1"/>
  <c r="UNQ28" i="7" s="1"/>
  <c r="UNS28" i="7" s="1"/>
  <c r="UNU28" i="7" s="1"/>
  <c r="UNW28" i="7" s="1"/>
  <c r="UNY28" i="7" s="1"/>
  <c r="UOA28" i="7" s="1"/>
  <c r="UOC28" i="7" s="1"/>
  <c r="UOE28" i="7" s="1"/>
  <c r="UOG28" i="7" s="1"/>
  <c r="UOI28" i="7" s="1"/>
  <c r="UOK28" i="7" s="1"/>
  <c r="UOM28" i="7" s="1"/>
  <c r="UOO28" i="7" s="1"/>
  <c r="UOQ28" i="7" s="1"/>
  <c r="UOS28" i="7" s="1"/>
  <c r="UOU28" i="7" s="1"/>
  <c r="UOW28" i="7" s="1"/>
  <c r="UOY28" i="7" s="1"/>
  <c r="UPA28" i="7" s="1"/>
  <c r="UPC28" i="7" s="1"/>
  <c r="UPE28" i="7" s="1"/>
  <c r="UPG28" i="7" s="1"/>
  <c r="UPI28" i="7" s="1"/>
  <c r="UPK28" i="7" s="1"/>
  <c r="UPM28" i="7" s="1"/>
  <c r="UPO28" i="7" s="1"/>
  <c r="UPQ28" i="7" s="1"/>
  <c r="UPS28" i="7" s="1"/>
  <c r="UPU28" i="7" s="1"/>
  <c r="UPW28" i="7" s="1"/>
  <c r="UPY28" i="7" s="1"/>
  <c r="UQA28" i="7" s="1"/>
  <c r="UQC28" i="7" s="1"/>
  <c r="UQE28" i="7" s="1"/>
  <c r="UQG28" i="7" s="1"/>
  <c r="UQI28" i="7" s="1"/>
  <c r="UQK28" i="7" s="1"/>
  <c r="UQM28" i="7" s="1"/>
  <c r="UQO28" i="7" s="1"/>
  <c r="UQQ28" i="7" s="1"/>
  <c r="UQS28" i="7" s="1"/>
  <c r="UQU28" i="7" s="1"/>
  <c r="UQW28" i="7" s="1"/>
  <c r="UQY28" i="7" s="1"/>
  <c r="URA28" i="7" s="1"/>
  <c r="URC28" i="7" s="1"/>
  <c r="URE28" i="7" s="1"/>
  <c r="URG28" i="7" s="1"/>
  <c r="URI28" i="7" s="1"/>
  <c r="URK28" i="7" s="1"/>
  <c r="URM28" i="7" s="1"/>
  <c r="URO28" i="7" s="1"/>
  <c r="URQ28" i="7" s="1"/>
  <c r="URS28" i="7" s="1"/>
  <c r="URU28" i="7" s="1"/>
  <c r="URW28" i="7" s="1"/>
  <c r="URY28" i="7" s="1"/>
  <c r="USA28" i="7" s="1"/>
  <c r="USC28" i="7" s="1"/>
  <c r="USE28" i="7" s="1"/>
  <c r="USG28" i="7" s="1"/>
  <c r="USI28" i="7" s="1"/>
  <c r="USK28" i="7" s="1"/>
  <c r="USM28" i="7" s="1"/>
  <c r="USO28" i="7" s="1"/>
  <c r="USQ28" i="7" s="1"/>
  <c r="USS28" i="7" s="1"/>
  <c r="USU28" i="7" s="1"/>
  <c r="USW28" i="7" s="1"/>
  <c r="USY28" i="7" s="1"/>
  <c r="UTA28" i="7" s="1"/>
  <c r="UTC28" i="7" s="1"/>
  <c r="UTE28" i="7" s="1"/>
  <c r="UTG28" i="7" s="1"/>
  <c r="UTI28" i="7" s="1"/>
  <c r="UTK28" i="7" s="1"/>
  <c r="UTM28" i="7" s="1"/>
  <c r="UTO28" i="7" s="1"/>
  <c r="UTQ28" i="7" s="1"/>
  <c r="UTS28" i="7" s="1"/>
  <c r="UTU28" i="7" s="1"/>
  <c r="UTW28" i="7" s="1"/>
  <c r="UTY28" i="7" s="1"/>
  <c r="UUA28" i="7" s="1"/>
  <c r="UUC28" i="7" s="1"/>
  <c r="UUE28" i="7" s="1"/>
  <c r="UUG28" i="7" s="1"/>
  <c r="UUI28" i="7" s="1"/>
  <c r="UUK28" i="7" s="1"/>
  <c r="UUM28" i="7" s="1"/>
  <c r="UUO28" i="7" s="1"/>
  <c r="UUQ28" i="7" s="1"/>
  <c r="UUS28" i="7" s="1"/>
  <c r="UUU28" i="7" s="1"/>
  <c r="UUW28" i="7" s="1"/>
  <c r="UUY28" i="7" s="1"/>
  <c r="UVA28" i="7" s="1"/>
  <c r="UVC28" i="7" s="1"/>
  <c r="UVE28" i="7" s="1"/>
  <c r="UVG28" i="7" s="1"/>
  <c r="UVI28" i="7" s="1"/>
  <c r="UVK28" i="7" s="1"/>
  <c r="UVM28" i="7" s="1"/>
  <c r="UVO28" i="7" s="1"/>
  <c r="UVQ28" i="7" s="1"/>
  <c r="UVS28" i="7" s="1"/>
  <c r="UVU28" i="7" s="1"/>
  <c r="UVW28" i="7" s="1"/>
  <c r="UVY28" i="7" s="1"/>
  <c r="UWA28" i="7" s="1"/>
  <c r="UWC28" i="7" s="1"/>
  <c r="UWE28" i="7" s="1"/>
  <c r="UWG28" i="7" s="1"/>
  <c r="UWI28" i="7" s="1"/>
  <c r="UWK28" i="7" s="1"/>
  <c r="UWM28" i="7" s="1"/>
  <c r="UWO28" i="7" s="1"/>
  <c r="UWQ28" i="7" s="1"/>
  <c r="UWS28" i="7" s="1"/>
  <c r="UWU28" i="7" s="1"/>
  <c r="UWW28" i="7" s="1"/>
  <c r="UWY28" i="7" s="1"/>
  <c r="UXA28" i="7" s="1"/>
  <c r="UXC28" i="7" s="1"/>
  <c r="UXE28" i="7" s="1"/>
  <c r="UXG28" i="7" s="1"/>
  <c r="UXI28" i="7" s="1"/>
  <c r="UXK28" i="7" s="1"/>
  <c r="UXM28" i="7" s="1"/>
  <c r="UXO28" i="7" s="1"/>
  <c r="UXQ28" i="7" s="1"/>
  <c r="UXS28" i="7" s="1"/>
  <c r="UXU28" i="7" s="1"/>
  <c r="UXW28" i="7" s="1"/>
  <c r="UXY28" i="7" s="1"/>
  <c r="UYA28" i="7" s="1"/>
  <c r="UYC28" i="7" s="1"/>
  <c r="UYE28" i="7" s="1"/>
  <c r="UYG28" i="7" s="1"/>
  <c r="UYI28" i="7" s="1"/>
  <c r="UYK28" i="7" s="1"/>
  <c r="UYM28" i="7" s="1"/>
  <c r="UYO28" i="7" s="1"/>
  <c r="UYQ28" i="7" s="1"/>
  <c r="UYS28" i="7" s="1"/>
  <c r="UYU28" i="7" s="1"/>
  <c r="UYW28" i="7" s="1"/>
  <c r="UYY28" i="7" s="1"/>
  <c r="UZA28" i="7" s="1"/>
  <c r="UZC28" i="7" s="1"/>
  <c r="UZE28" i="7" s="1"/>
  <c r="UZG28" i="7" s="1"/>
  <c r="UZI28" i="7" s="1"/>
  <c r="UZK28" i="7" s="1"/>
  <c r="UZM28" i="7" s="1"/>
  <c r="UZO28" i="7" s="1"/>
  <c r="UZQ28" i="7" s="1"/>
  <c r="UZS28" i="7" s="1"/>
  <c r="UZU28" i="7" s="1"/>
  <c r="UZW28" i="7" s="1"/>
  <c r="UZY28" i="7" s="1"/>
  <c r="VAA28" i="7" s="1"/>
  <c r="VAC28" i="7" s="1"/>
  <c r="VAE28" i="7" s="1"/>
  <c r="VAG28" i="7" s="1"/>
  <c r="VAI28" i="7" s="1"/>
  <c r="VAK28" i="7" s="1"/>
  <c r="VAM28" i="7" s="1"/>
  <c r="VAO28" i="7" s="1"/>
  <c r="VAQ28" i="7" s="1"/>
  <c r="VAS28" i="7" s="1"/>
  <c r="VAU28" i="7" s="1"/>
  <c r="VAW28" i="7" s="1"/>
  <c r="VAY28" i="7" s="1"/>
  <c r="VBA28" i="7" s="1"/>
  <c r="VBC28" i="7" s="1"/>
  <c r="VBE28" i="7" s="1"/>
  <c r="VBG28" i="7" s="1"/>
  <c r="VBI28" i="7" s="1"/>
  <c r="VBK28" i="7" s="1"/>
  <c r="VBM28" i="7" s="1"/>
  <c r="VBO28" i="7" s="1"/>
  <c r="VBQ28" i="7" s="1"/>
  <c r="VBS28" i="7" s="1"/>
  <c r="VBU28" i="7" s="1"/>
  <c r="VBW28" i="7" s="1"/>
  <c r="VBY28" i="7" s="1"/>
  <c r="VCA28" i="7" s="1"/>
  <c r="VCC28" i="7" s="1"/>
  <c r="VCE28" i="7" s="1"/>
  <c r="VCG28" i="7" s="1"/>
  <c r="VCI28" i="7" s="1"/>
  <c r="VCK28" i="7" s="1"/>
  <c r="VCM28" i="7" s="1"/>
  <c r="VCO28" i="7" s="1"/>
  <c r="VCQ28" i="7" s="1"/>
  <c r="VCS28" i="7" s="1"/>
  <c r="VCU28" i="7" s="1"/>
  <c r="VCW28" i="7" s="1"/>
  <c r="VCY28" i="7" s="1"/>
  <c r="VDA28" i="7" s="1"/>
  <c r="VDC28" i="7" s="1"/>
  <c r="VDE28" i="7" s="1"/>
  <c r="VDG28" i="7" s="1"/>
  <c r="VDI28" i="7" s="1"/>
  <c r="VDK28" i="7" s="1"/>
  <c r="VDM28" i="7" s="1"/>
  <c r="VDO28" i="7" s="1"/>
  <c r="VDQ28" i="7" s="1"/>
  <c r="VDS28" i="7" s="1"/>
  <c r="VDU28" i="7" s="1"/>
  <c r="VDW28" i="7" s="1"/>
  <c r="VDY28" i="7" s="1"/>
  <c r="VEA28" i="7" s="1"/>
  <c r="VEC28" i="7" s="1"/>
  <c r="VEE28" i="7" s="1"/>
  <c r="VEG28" i="7" s="1"/>
  <c r="VEI28" i="7" s="1"/>
  <c r="VEK28" i="7" s="1"/>
  <c r="VEM28" i="7" s="1"/>
  <c r="VEO28" i="7" s="1"/>
  <c r="VEQ28" i="7" s="1"/>
  <c r="VES28" i="7" s="1"/>
  <c r="VEU28" i="7" s="1"/>
  <c r="VEW28" i="7" s="1"/>
  <c r="VEY28" i="7" s="1"/>
  <c r="VFA28" i="7" s="1"/>
  <c r="VFC28" i="7" s="1"/>
  <c r="VFE28" i="7" s="1"/>
  <c r="VFG28" i="7" s="1"/>
  <c r="VFI28" i="7" s="1"/>
  <c r="VFK28" i="7" s="1"/>
  <c r="VFM28" i="7" s="1"/>
  <c r="VFO28" i="7" s="1"/>
  <c r="VFQ28" i="7" s="1"/>
  <c r="VFS28" i="7" s="1"/>
  <c r="VFU28" i="7" s="1"/>
  <c r="VFW28" i="7" s="1"/>
  <c r="VFY28" i="7" s="1"/>
  <c r="VGA28" i="7" s="1"/>
  <c r="VGC28" i="7" s="1"/>
  <c r="VGE28" i="7" s="1"/>
  <c r="VGG28" i="7" s="1"/>
  <c r="VGI28" i="7" s="1"/>
  <c r="VGK28" i="7" s="1"/>
  <c r="VGM28" i="7" s="1"/>
  <c r="VGO28" i="7" s="1"/>
  <c r="VGQ28" i="7" s="1"/>
  <c r="VGS28" i="7" s="1"/>
  <c r="VGU28" i="7" s="1"/>
  <c r="VGW28" i="7" s="1"/>
  <c r="VGY28" i="7" s="1"/>
  <c r="VHA28" i="7" s="1"/>
  <c r="VHC28" i="7" s="1"/>
  <c r="VHE28" i="7" s="1"/>
  <c r="VHG28" i="7" s="1"/>
  <c r="VHI28" i="7" s="1"/>
  <c r="VHK28" i="7" s="1"/>
  <c r="VHM28" i="7" s="1"/>
  <c r="VHO28" i="7" s="1"/>
  <c r="VHQ28" i="7" s="1"/>
  <c r="VHS28" i="7" s="1"/>
  <c r="VHU28" i="7" s="1"/>
  <c r="VHW28" i="7" s="1"/>
  <c r="VHY28" i="7" s="1"/>
  <c r="VIA28" i="7" s="1"/>
  <c r="VIC28" i="7" s="1"/>
  <c r="VIE28" i="7" s="1"/>
  <c r="VIG28" i="7" s="1"/>
  <c r="VII28" i="7" s="1"/>
  <c r="VIK28" i="7" s="1"/>
  <c r="VIM28" i="7" s="1"/>
  <c r="VIO28" i="7" s="1"/>
  <c r="VIQ28" i="7" s="1"/>
  <c r="VIS28" i="7" s="1"/>
  <c r="VIU28" i="7" s="1"/>
  <c r="VIW28" i="7" s="1"/>
  <c r="VIY28" i="7" s="1"/>
  <c r="VJA28" i="7" s="1"/>
  <c r="VJC28" i="7" s="1"/>
  <c r="VJE28" i="7" s="1"/>
  <c r="VJG28" i="7" s="1"/>
  <c r="VJI28" i="7" s="1"/>
  <c r="VJK28" i="7" s="1"/>
  <c r="VJM28" i="7" s="1"/>
  <c r="VJO28" i="7" s="1"/>
  <c r="VJQ28" i="7" s="1"/>
  <c r="VJS28" i="7" s="1"/>
  <c r="VJU28" i="7" s="1"/>
  <c r="VJW28" i="7" s="1"/>
  <c r="VJY28" i="7" s="1"/>
  <c r="VKA28" i="7" s="1"/>
  <c r="VKC28" i="7" s="1"/>
  <c r="VKE28" i="7" s="1"/>
  <c r="VKG28" i="7" s="1"/>
  <c r="VKI28" i="7" s="1"/>
  <c r="VKK28" i="7" s="1"/>
  <c r="VKM28" i="7" s="1"/>
  <c r="VKO28" i="7" s="1"/>
  <c r="VKQ28" i="7" s="1"/>
  <c r="VKS28" i="7" s="1"/>
  <c r="VKU28" i="7" s="1"/>
  <c r="VKW28" i="7" s="1"/>
  <c r="VKY28" i="7" s="1"/>
  <c r="VLA28" i="7" s="1"/>
  <c r="VLC28" i="7" s="1"/>
  <c r="VLE28" i="7" s="1"/>
  <c r="VLG28" i="7" s="1"/>
  <c r="VLI28" i="7" s="1"/>
  <c r="VLK28" i="7" s="1"/>
  <c r="VLM28" i="7" s="1"/>
  <c r="VLO28" i="7" s="1"/>
  <c r="VLQ28" i="7" s="1"/>
  <c r="VLS28" i="7" s="1"/>
  <c r="VLU28" i="7" s="1"/>
  <c r="VLW28" i="7" s="1"/>
  <c r="VLY28" i="7" s="1"/>
  <c r="VMA28" i="7" s="1"/>
  <c r="VMC28" i="7" s="1"/>
  <c r="VME28" i="7" s="1"/>
  <c r="VMG28" i="7" s="1"/>
  <c r="VMI28" i="7" s="1"/>
  <c r="VMK28" i="7" s="1"/>
  <c r="VMM28" i="7" s="1"/>
  <c r="VMO28" i="7" s="1"/>
  <c r="VMQ28" i="7" s="1"/>
  <c r="VMS28" i="7" s="1"/>
  <c r="VMU28" i="7" s="1"/>
  <c r="VMW28" i="7" s="1"/>
  <c r="VMY28" i="7" s="1"/>
  <c r="VNA28" i="7" s="1"/>
  <c r="VNC28" i="7" s="1"/>
  <c r="VNE28" i="7" s="1"/>
  <c r="VNG28" i="7" s="1"/>
  <c r="VNI28" i="7" s="1"/>
  <c r="VNK28" i="7" s="1"/>
  <c r="VNM28" i="7" s="1"/>
  <c r="VNO28" i="7" s="1"/>
  <c r="VNQ28" i="7" s="1"/>
  <c r="VNS28" i="7" s="1"/>
  <c r="VNU28" i="7" s="1"/>
  <c r="VNW28" i="7" s="1"/>
  <c r="VNY28" i="7" s="1"/>
  <c r="VOA28" i="7" s="1"/>
  <c r="VOC28" i="7" s="1"/>
  <c r="VOE28" i="7" s="1"/>
  <c r="VOG28" i="7" s="1"/>
  <c r="VOI28" i="7" s="1"/>
  <c r="VOK28" i="7" s="1"/>
  <c r="VOM28" i="7" s="1"/>
  <c r="VOO28" i="7" s="1"/>
  <c r="VOQ28" i="7" s="1"/>
  <c r="VOS28" i="7" s="1"/>
  <c r="VOU28" i="7" s="1"/>
  <c r="VOW28" i="7" s="1"/>
  <c r="VOY28" i="7" s="1"/>
  <c r="VPA28" i="7" s="1"/>
  <c r="VPC28" i="7" s="1"/>
  <c r="VPE28" i="7" s="1"/>
  <c r="VPG28" i="7" s="1"/>
  <c r="VPI28" i="7" s="1"/>
  <c r="VPK28" i="7" s="1"/>
  <c r="VPM28" i="7" s="1"/>
  <c r="VPO28" i="7" s="1"/>
  <c r="VPQ28" i="7" s="1"/>
  <c r="VPS28" i="7" s="1"/>
  <c r="VPU28" i="7" s="1"/>
  <c r="VPW28" i="7" s="1"/>
  <c r="VPY28" i="7" s="1"/>
  <c r="VQA28" i="7" s="1"/>
  <c r="VQC28" i="7" s="1"/>
  <c r="VQE28" i="7" s="1"/>
  <c r="VQG28" i="7" s="1"/>
  <c r="VQI28" i="7" s="1"/>
  <c r="VQK28" i="7" s="1"/>
  <c r="VQM28" i="7" s="1"/>
  <c r="VQO28" i="7" s="1"/>
  <c r="VQQ28" i="7" s="1"/>
  <c r="VQS28" i="7" s="1"/>
  <c r="VQU28" i="7" s="1"/>
  <c r="VQW28" i="7" s="1"/>
  <c r="VQY28" i="7" s="1"/>
  <c r="VRA28" i="7" s="1"/>
  <c r="VRC28" i="7" s="1"/>
  <c r="VRE28" i="7" s="1"/>
  <c r="VRG28" i="7" s="1"/>
  <c r="VRI28" i="7" s="1"/>
  <c r="VRK28" i="7" s="1"/>
  <c r="VRM28" i="7" s="1"/>
  <c r="VRO28" i="7" s="1"/>
  <c r="VRQ28" i="7" s="1"/>
  <c r="VRS28" i="7" s="1"/>
  <c r="VRU28" i="7" s="1"/>
  <c r="VRW28" i="7" s="1"/>
  <c r="VRY28" i="7" s="1"/>
  <c r="VSA28" i="7" s="1"/>
  <c r="VSC28" i="7" s="1"/>
  <c r="VSE28" i="7" s="1"/>
  <c r="VSG28" i="7" s="1"/>
  <c r="VSI28" i="7" s="1"/>
  <c r="VSK28" i="7" s="1"/>
  <c r="VSM28" i="7" s="1"/>
  <c r="VSO28" i="7" s="1"/>
  <c r="VSQ28" i="7" s="1"/>
  <c r="VSS28" i="7" s="1"/>
  <c r="VSU28" i="7" s="1"/>
  <c r="VSW28" i="7" s="1"/>
  <c r="VSY28" i="7" s="1"/>
  <c r="VTA28" i="7" s="1"/>
  <c r="VTC28" i="7" s="1"/>
  <c r="VTE28" i="7" s="1"/>
  <c r="VTG28" i="7" s="1"/>
  <c r="VTI28" i="7" s="1"/>
  <c r="VTK28" i="7" s="1"/>
  <c r="VTM28" i="7" s="1"/>
  <c r="VTO28" i="7" s="1"/>
  <c r="VTQ28" i="7" s="1"/>
  <c r="VTS28" i="7" s="1"/>
  <c r="VTU28" i="7" s="1"/>
  <c r="VTW28" i="7" s="1"/>
  <c r="VTY28" i="7" s="1"/>
  <c r="VUA28" i="7" s="1"/>
  <c r="VUC28" i="7" s="1"/>
  <c r="VUE28" i="7" s="1"/>
  <c r="VUG28" i="7" s="1"/>
  <c r="VUI28" i="7" s="1"/>
  <c r="VUK28" i="7" s="1"/>
  <c r="VUM28" i="7" s="1"/>
  <c r="VUO28" i="7" s="1"/>
  <c r="VUQ28" i="7" s="1"/>
  <c r="VUS28" i="7" s="1"/>
  <c r="VUU28" i="7" s="1"/>
  <c r="VUW28" i="7" s="1"/>
  <c r="VUY28" i="7" s="1"/>
  <c r="VVA28" i="7" s="1"/>
  <c r="VVC28" i="7" s="1"/>
  <c r="VVE28" i="7" s="1"/>
  <c r="VVG28" i="7" s="1"/>
  <c r="VVI28" i="7" s="1"/>
  <c r="VVK28" i="7" s="1"/>
  <c r="VVM28" i="7" s="1"/>
  <c r="VVO28" i="7" s="1"/>
  <c r="VVQ28" i="7" s="1"/>
  <c r="VVS28" i="7" s="1"/>
  <c r="VVU28" i="7" s="1"/>
  <c r="VVW28" i="7" s="1"/>
  <c r="VVY28" i="7" s="1"/>
  <c r="VWA28" i="7" s="1"/>
  <c r="VWC28" i="7" s="1"/>
  <c r="VWE28" i="7" s="1"/>
  <c r="VWG28" i="7" s="1"/>
  <c r="VWI28" i="7" s="1"/>
  <c r="VWK28" i="7" s="1"/>
  <c r="VWM28" i="7" s="1"/>
  <c r="VWO28" i="7" s="1"/>
  <c r="VWQ28" i="7" s="1"/>
  <c r="VWS28" i="7" s="1"/>
  <c r="VWU28" i="7" s="1"/>
  <c r="VWW28" i="7" s="1"/>
  <c r="VWY28" i="7" s="1"/>
  <c r="VXA28" i="7" s="1"/>
  <c r="VXC28" i="7" s="1"/>
  <c r="VXE28" i="7" s="1"/>
  <c r="VXG28" i="7" s="1"/>
  <c r="VXI28" i="7" s="1"/>
  <c r="VXK28" i="7" s="1"/>
  <c r="VXM28" i="7" s="1"/>
  <c r="VXO28" i="7" s="1"/>
  <c r="VXQ28" i="7" s="1"/>
  <c r="VXS28" i="7" s="1"/>
  <c r="VXU28" i="7" s="1"/>
  <c r="VXW28" i="7" s="1"/>
  <c r="VXY28" i="7" s="1"/>
  <c r="VYA28" i="7" s="1"/>
  <c r="VYC28" i="7" s="1"/>
  <c r="VYE28" i="7" s="1"/>
  <c r="VYG28" i="7" s="1"/>
  <c r="VYI28" i="7" s="1"/>
  <c r="VYK28" i="7" s="1"/>
  <c r="VYM28" i="7" s="1"/>
  <c r="VYO28" i="7" s="1"/>
  <c r="VYQ28" i="7" s="1"/>
  <c r="VYS28" i="7" s="1"/>
  <c r="VYU28" i="7" s="1"/>
  <c r="VYW28" i="7" s="1"/>
  <c r="VYY28" i="7" s="1"/>
  <c r="VZA28" i="7" s="1"/>
  <c r="VZC28" i="7" s="1"/>
  <c r="VZE28" i="7" s="1"/>
  <c r="VZG28" i="7" s="1"/>
  <c r="VZI28" i="7" s="1"/>
  <c r="VZK28" i="7" s="1"/>
  <c r="VZM28" i="7" s="1"/>
  <c r="VZO28" i="7" s="1"/>
  <c r="VZQ28" i="7" s="1"/>
  <c r="VZS28" i="7" s="1"/>
  <c r="VZU28" i="7" s="1"/>
  <c r="VZW28" i="7" s="1"/>
  <c r="VZY28" i="7" s="1"/>
  <c r="WAA28" i="7" s="1"/>
  <c r="WAC28" i="7" s="1"/>
  <c r="WAE28" i="7" s="1"/>
  <c r="WAG28" i="7" s="1"/>
  <c r="WAI28" i="7" s="1"/>
  <c r="WAK28" i="7" s="1"/>
  <c r="WAM28" i="7" s="1"/>
  <c r="WAO28" i="7" s="1"/>
  <c r="WAQ28" i="7" s="1"/>
  <c r="WAS28" i="7" s="1"/>
  <c r="WAU28" i="7" s="1"/>
  <c r="WAW28" i="7" s="1"/>
  <c r="WAY28" i="7" s="1"/>
  <c r="WBA28" i="7" s="1"/>
  <c r="WBC28" i="7" s="1"/>
  <c r="WBE28" i="7" s="1"/>
  <c r="WBG28" i="7" s="1"/>
  <c r="WBI28" i="7" s="1"/>
  <c r="WBK28" i="7" s="1"/>
  <c r="WBM28" i="7" s="1"/>
  <c r="WBO28" i="7" s="1"/>
  <c r="WBQ28" i="7" s="1"/>
  <c r="WBS28" i="7" s="1"/>
  <c r="WBU28" i="7" s="1"/>
  <c r="WBW28" i="7" s="1"/>
  <c r="WBY28" i="7" s="1"/>
  <c r="WCA28" i="7" s="1"/>
  <c r="WCC28" i="7" s="1"/>
  <c r="WCE28" i="7" s="1"/>
  <c r="WCG28" i="7" s="1"/>
  <c r="WCI28" i="7" s="1"/>
  <c r="WCK28" i="7" s="1"/>
  <c r="WCM28" i="7" s="1"/>
  <c r="WCO28" i="7" s="1"/>
  <c r="WCQ28" i="7" s="1"/>
  <c r="WCS28" i="7" s="1"/>
  <c r="WCU28" i="7" s="1"/>
  <c r="WCW28" i="7" s="1"/>
  <c r="WCY28" i="7" s="1"/>
  <c r="WDA28" i="7" s="1"/>
  <c r="WDC28" i="7" s="1"/>
  <c r="WDE28" i="7" s="1"/>
  <c r="WDG28" i="7" s="1"/>
  <c r="WDI28" i="7" s="1"/>
  <c r="WDK28" i="7" s="1"/>
  <c r="WDM28" i="7" s="1"/>
  <c r="WDO28" i="7" s="1"/>
  <c r="WDQ28" i="7" s="1"/>
  <c r="WDS28" i="7" s="1"/>
  <c r="WDU28" i="7" s="1"/>
  <c r="WDW28" i="7" s="1"/>
  <c r="WDY28" i="7" s="1"/>
  <c r="WEA28" i="7" s="1"/>
  <c r="WEC28" i="7" s="1"/>
  <c r="WEE28" i="7" s="1"/>
  <c r="WEG28" i="7" s="1"/>
  <c r="WEI28" i="7" s="1"/>
  <c r="WEK28" i="7" s="1"/>
  <c r="WEM28" i="7" s="1"/>
  <c r="WEO28" i="7" s="1"/>
  <c r="WEQ28" i="7" s="1"/>
  <c r="WES28" i="7" s="1"/>
  <c r="WEU28" i="7" s="1"/>
  <c r="WEW28" i="7" s="1"/>
  <c r="WEY28" i="7" s="1"/>
  <c r="WFA28" i="7" s="1"/>
  <c r="WFC28" i="7" s="1"/>
  <c r="WFE28" i="7" s="1"/>
  <c r="WFG28" i="7" s="1"/>
  <c r="WFI28" i="7" s="1"/>
  <c r="WFK28" i="7" s="1"/>
  <c r="WFM28" i="7" s="1"/>
  <c r="WFO28" i="7" s="1"/>
  <c r="WFQ28" i="7" s="1"/>
  <c r="WFS28" i="7" s="1"/>
  <c r="WFU28" i="7" s="1"/>
  <c r="WFW28" i="7" s="1"/>
  <c r="WFY28" i="7" s="1"/>
  <c r="WGA28" i="7" s="1"/>
  <c r="WGC28" i="7" s="1"/>
  <c r="WGE28" i="7" s="1"/>
  <c r="WGG28" i="7" s="1"/>
  <c r="WGI28" i="7" s="1"/>
  <c r="WGK28" i="7" s="1"/>
  <c r="WGM28" i="7" s="1"/>
  <c r="WGO28" i="7" s="1"/>
  <c r="WGQ28" i="7" s="1"/>
  <c r="WGS28" i="7" s="1"/>
  <c r="WGU28" i="7" s="1"/>
  <c r="WGW28" i="7" s="1"/>
  <c r="WGY28" i="7" s="1"/>
  <c r="WHA28" i="7" s="1"/>
  <c r="WHC28" i="7" s="1"/>
  <c r="WHE28" i="7" s="1"/>
  <c r="WHG28" i="7" s="1"/>
  <c r="WHI28" i="7" s="1"/>
  <c r="WHK28" i="7" s="1"/>
  <c r="WHM28" i="7" s="1"/>
  <c r="WHO28" i="7" s="1"/>
  <c r="WHQ28" i="7" s="1"/>
  <c r="WHS28" i="7" s="1"/>
  <c r="WHU28" i="7" s="1"/>
  <c r="WHW28" i="7" s="1"/>
  <c r="WHY28" i="7" s="1"/>
  <c r="WIA28" i="7" s="1"/>
  <c r="WIC28" i="7" s="1"/>
  <c r="WIE28" i="7" s="1"/>
  <c r="WIG28" i="7" s="1"/>
  <c r="WII28" i="7" s="1"/>
  <c r="WIK28" i="7" s="1"/>
  <c r="WIM28" i="7" s="1"/>
  <c r="WIO28" i="7" s="1"/>
  <c r="WIQ28" i="7" s="1"/>
  <c r="WIS28" i="7" s="1"/>
  <c r="WIU28" i="7" s="1"/>
  <c r="WIW28" i="7" s="1"/>
  <c r="WIY28" i="7" s="1"/>
  <c r="WJA28" i="7" s="1"/>
  <c r="WJC28" i="7" s="1"/>
  <c r="WJE28" i="7" s="1"/>
  <c r="WJG28" i="7" s="1"/>
  <c r="WJI28" i="7" s="1"/>
  <c r="WJK28" i="7" s="1"/>
  <c r="WJM28" i="7" s="1"/>
  <c r="WJO28" i="7" s="1"/>
  <c r="WJQ28" i="7" s="1"/>
  <c r="WJS28" i="7" s="1"/>
  <c r="WJU28" i="7" s="1"/>
  <c r="WJW28" i="7" s="1"/>
  <c r="WJY28" i="7" s="1"/>
  <c r="WKA28" i="7" s="1"/>
  <c r="WKC28" i="7" s="1"/>
  <c r="WKE28" i="7" s="1"/>
  <c r="WKG28" i="7" s="1"/>
  <c r="WKI28" i="7" s="1"/>
  <c r="WKK28" i="7" s="1"/>
  <c r="WKM28" i="7" s="1"/>
  <c r="WKO28" i="7" s="1"/>
  <c r="WKQ28" i="7" s="1"/>
  <c r="WKS28" i="7" s="1"/>
  <c r="WKU28" i="7" s="1"/>
  <c r="WKW28" i="7" s="1"/>
  <c r="WKY28" i="7" s="1"/>
  <c r="WLA28" i="7" s="1"/>
  <c r="WLC28" i="7" s="1"/>
  <c r="WLE28" i="7" s="1"/>
  <c r="WLG28" i="7" s="1"/>
  <c r="WLI28" i="7" s="1"/>
  <c r="WLK28" i="7" s="1"/>
  <c r="WLM28" i="7" s="1"/>
  <c r="WLO28" i="7" s="1"/>
  <c r="WLQ28" i="7" s="1"/>
  <c r="WLS28" i="7" s="1"/>
  <c r="WLU28" i="7" s="1"/>
  <c r="WLW28" i="7" s="1"/>
  <c r="WLY28" i="7" s="1"/>
  <c r="WMA28" i="7" s="1"/>
  <c r="WMC28" i="7" s="1"/>
  <c r="WME28" i="7" s="1"/>
  <c r="WMG28" i="7" s="1"/>
  <c r="WMI28" i="7" s="1"/>
  <c r="WMK28" i="7" s="1"/>
  <c r="WMM28" i="7" s="1"/>
  <c r="WMO28" i="7" s="1"/>
  <c r="WMQ28" i="7" s="1"/>
  <c r="WMS28" i="7" s="1"/>
  <c r="WMU28" i="7" s="1"/>
  <c r="WMW28" i="7" s="1"/>
  <c r="WMY28" i="7" s="1"/>
  <c r="WNA28" i="7" s="1"/>
  <c r="WNC28" i="7" s="1"/>
  <c r="WNE28" i="7" s="1"/>
  <c r="WNG28" i="7" s="1"/>
  <c r="WNI28" i="7" s="1"/>
  <c r="WNK28" i="7" s="1"/>
  <c r="WNM28" i="7" s="1"/>
  <c r="WNO28" i="7" s="1"/>
  <c r="WNQ28" i="7" s="1"/>
  <c r="WNS28" i="7" s="1"/>
  <c r="WNU28" i="7" s="1"/>
  <c r="WNW28" i="7" s="1"/>
  <c r="WNY28" i="7" s="1"/>
  <c r="WOA28" i="7" s="1"/>
  <c r="WOC28" i="7" s="1"/>
  <c r="WOE28" i="7" s="1"/>
  <c r="WOG28" i="7" s="1"/>
  <c r="WOI28" i="7" s="1"/>
  <c r="WOK28" i="7" s="1"/>
  <c r="WOM28" i="7" s="1"/>
  <c r="WOO28" i="7" s="1"/>
  <c r="WOQ28" i="7" s="1"/>
  <c r="WOS28" i="7" s="1"/>
  <c r="WOU28" i="7" s="1"/>
  <c r="WOW28" i="7" s="1"/>
  <c r="WOY28" i="7" s="1"/>
  <c r="WPA28" i="7" s="1"/>
  <c r="WPC28" i="7" s="1"/>
  <c r="WPE28" i="7" s="1"/>
  <c r="WPG28" i="7" s="1"/>
  <c r="WPI28" i="7" s="1"/>
  <c r="WPK28" i="7" s="1"/>
  <c r="WPM28" i="7" s="1"/>
  <c r="WPO28" i="7" s="1"/>
  <c r="WPQ28" i="7" s="1"/>
  <c r="WPS28" i="7" s="1"/>
  <c r="WPU28" i="7" s="1"/>
  <c r="WPW28" i="7" s="1"/>
  <c r="WPY28" i="7" s="1"/>
  <c r="WQA28" i="7" s="1"/>
  <c r="WQC28" i="7" s="1"/>
  <c r="WQE28" i="7" s="1"/>
  <c r="WQG28" i="7" s="1"/>
  <c r="WQI28" i="7" s="1"/>
  <c r="WQK28" i="7" s="1"/>
  <c r="WQM28" i="7" s="1"/>
  <c r="WQO28" i="7" s="1"/>
  <c r="WQQ28" i="7" s="1"/>
  <c r="WQS28" i="7" s="1"/>
  <c r="WQU28" i="7" s="1"/>
  <c r="WQW28" i="7" s="1"/>
  <c r="WQY28" i="7" s="1"/>
  <c r="WRA28" i="7" s="1"/>
  <c r="WRC28" i="7" s="1"/>
  <c r="WRE28" i="7" s="1"/>
  <c r="WRG28" i="7" s="1"/>
  <c r="WRI28" i="7" s="1"/>
  <c r="WRK28" i="7" s="1"/>
  <c r="WRM28" i="7" s="1"/>
  <c r="WRO28" i="7" s="1"/>
  <c r="WRQ28" i="7" s="1"/>
  <c r="WRS28" i="7" s="1"/>
  <c r="WRU28" i="7" s="1"/>
  <c r="WRW28" i="7" s="1"/>
  <c r="WRY28" i="7" s="1"/>
  <c r="WSA28" i="7" s="1"/>
  <c r="WSC28" i="7" s="1"/>
  <c r="WSE28" i="7" s="1"/>
  <c r="WSG28" i="7" s="1"/>
  <c r="WSI28" i="7" s="1"/>
  <c r="WSK28" i="7" s="1"/>
  <c r="WSM28" i="7" s="1"/>
  <c r="WSO28" i="7" s="1"/>
  <c r="WSQ28" i="7" s="1"/>
  <c r="WSS28" i="7" s="1"/>
  <c r="WSU28" i="7" s="1"/>
  <c r="WSW28" i="7" s="1"/>
  <c r="WSY28" i="7" s="1"/>
  <c r="WTA28" i="7" s="1"/>
  <c r="WTC28" i="7" s="1"/>
  <c r="WTE28" i="7" s="1"/>
  <c r="WTG28" i="7" s="1"/>
  <c r="WTI28" i="7" s="1"/>
  <c r="WTK28" i="7" s="1"/>
  <c r="WTM28" i="7" s="1"/>
  <c r="WTO28" i="7" s="1"/>
  <c r="WTQ28" i="7" s="1"/>
  <c r="WTS28" i="7" s="1"/>
  <c r="WTU28" i="7" s="1"/>
  <c r="WTW28" i="7" s="1"/>
  <c r="WTY28" i="7" s="1"/>
  <c r="WUA28" i="7" s="1"/>
  <c r="WUC28" i="7" s="1"/>
  <c r="WUE28" i="7" s="1"/>
  <c r="WUG28" i="7" s="1"/>
  <c r="WUI28" i="7" s="1"/>
  <c r="WUK28" i="7" s="1"/>
  <c r="WUM28" i="7" s="1"/>
  <c r="WUO28" i="7" s="1"/>
  <c r="WUQ28" i="7" s="1"/>
  <c r="WUS28" i="7" s="1"/>
  <c r="WUU28" i="7" s="1"/>
  <c r="WUW28" i="7" s="1"/>
  <c r="WUY28" i="7" s="1"/>
  <c r="WVA28" i="7" s="1"/>
  <c r="WVC28" i="7" s="1"/>
  <c r="WVE28" i="7" s="1"/>
  <c r="WVG28" i="7" s="1"/>
  <c r="WVI28" i="7" s="1"/>
  <c r="WVK28" i="7" s="1"/>
  <c r="WVM28" i="7" s="1"/>
  <c r="WVO28" i="7" s="1"/>
  <c r="WVQ28" i="7" s="1"/>
  <c r="WVS28" i="7" s="1"/>
  <c r="WVU28" i="7" s="1"/>
  <c r="WVW28" i="7" s="1"/>
  <c r="WVY28" i="7" s="1"/>
  <c r="WWA28" i="7" s="1"/>
  <c r="WWC28" i="7" s="1"/>
  <c r="WWE28" i="7" s="1"/>
  <c r="WWG28" i="7" s="1"/>
  <c r="WWI28" i="7" s="1"/>
  <c r="WWK28" i="7" s="1"/>
  <c r="WWM28" i="7" s="1"/>
  <c r="WWO28" i="7" s="1"/>
  <c r="WWQ28" i="7" s="1"/>
  <c r="WWS28" i="7" s="1"/>
  <c r="WWU28" i="7" s="1"/>
  <c r="WWW28" i="7" s="1"/>
  <c r="WWY28" i="7" s="1"/>
  <c r="WXA28" i="7" s="1"/>
  <c r="WXC28" i="7" s="1"/>
  <c r="WXE28" i="7" s="1"/>
  <c r="WXG28" i="7" s="1"/>
  <c r="WXI28" i="7" s="1"/>
  <c r="WXK28" i="7" s="1"/>
  <c r="WXM28" i="7" s="1"/>
  <c r="WXO28" i="7" s="1"/>
  <c r="WXQ28" i="7" s="1"/>
  <c r="WXS28" i="7" s="1"/>
  <c r="WXU28" i="7" s="1"/>
  <c r="WXW28" i="7" s="1"/>
  <c r="WXY28" i="7" s="1"/>
  <c r="WYA28" i="7" s="1"/>
  <c r="WYC28" i="7" s="1"/>
  <c r="WYE28" i="7" s="1"/>
  <c r="WYG28" i="7" s="1"/>
  <c r="WYI28" i="7" s="1"/>
  <c r="WYK28" i="7" s="1"/>
  <c r="WYM28" i="7" s="1"/>
  <c r="WYO28" i="7" s="1"/>
  <c r="WYQ28" i="7" s="1"/>
  <c r="WYS28" i="7" s="1"/>
  <c r="WYU28" i="7" s="1"/>
  <c r="WYW28" i="7" s="1"/>
  <c r="WYY28" i="7" s="1"/>
  <c r="WZA28" i="7" s="1"/>
  <c r="WZC28" i="7" s="1"/>
  <c r="WZE28" i="7" s="1"/>
  <c r="WZG28" i="7" s="1"/>
  <c r="WZI28" i="7" s="1"/>
  <c r="WZK28" i="7" s="1"/>
  <c r="WZM28" i="7" s="1"/>
  <c r="WZO28" i="7" s="1"/>
  <c r="WZQ28" i="7" s="1"/>
  <c r="WZS28" i="7" s="1"/>
  <c r="WZU28" i="7" s="1"/>
  <c r="WZW28" i="7" s="1"/>
  <c r="WZY28" i="7" s="1"/>
  <c r="XAA28" i="7" s="1"/>
  <c r="XAC28" i="7" s="1"/>
  <c r="XAE28" i="7" s="1"/>
  <c r="XAG28" i="7" s="1"/>
  <c r="XAI28" i="7" s="1"/>
  <c r="XAK28" i="7" s="1"/>
  <c r="XAM28" i="7" s="1"/>
  <c r="XAO28" i="7" s="1"/>
  <c r="XAQ28" i="7" s="1"/>
  <c r="XAS28" i="7" s="1"/>
  <c r="XAU28" i="7" s="1"/>
  <c r="XAW28" i="7" s="1"/>
  <c r="XAY28" i="7" s="1"/>
  <c r="XBA28" i="7" s="1"/>
  <c r="XBC28" i="7" s="1"/>
  <c r="XBE28" i="7" s="1"/>
  <c r="XBG28" i="7" s="1"/>
  <c r="XBI28" i="7" s="1"/>
  <c r="XBK28" i="7" s="1"/>
  <c r="XBM28" i="7" s="1"/>
  <c r="XBO28" i="7" s="1"/>
  <c r="XBQ28" i="7" s="1"/>
  <c r="XBS28" i="7" s="1"/>
  <c r="XBU28" i="7" s="1"/>
  <c r="XBW28" i="7" s="1"/>
  <c r="XBY28" i="7" s="1"/>
  <c r="XCA28" i="7" s="1"/>
  <c r="XCC28" i="7" s="1"/>
  <c r="XCE28" i="7" s="1"/>
  <c r="XCG28" i="7" s="1"/>
  <c r="XCI28" i="7" s="1"/>
  <c r="XCK28" i="7" s="1"/>
  <c r="XCM28" i="7" s="1"/>
  <c r="XCO28" i="7" s="1"/>
  <c r="XCQ28" i="7" s="1"/>
  <c r="XCS28" i="7" s="1"/>
  <c r="XCU28" i="7" s="1"/>
  <c r="XCW28" i="7" s="1"/>
  <c r="XCY28" i="7" s="1"/>
  <c r="XDA28" i="7" s="1"/>
  <c r="XDC28" i="7" s="1"/>
  <c r="XDE28" i="7" s="1"/>
  <c r="XDG28" i="7" s="1"/>
  <c r="XDI28" i="7" s="1"/>
  <c r="XDK28" i="7" s="1"/>
  <c r="XDM28" i="7" s="1"/>
  <c r="XDO28" i="7" s="1"/>
  <c r="XDQ28" i="7" s="1"/>
  <c r="XDS28" i="7" s="1"/>
  <c r="XDU28" i="7" s="1"/>
  <c r="XDW28" i="7" s="1"/>
  <c r="XDY28" i="7" s="1"/>
  <c r="XEA28" i="7" s="1"/>
  <c r="XEC28" i="7" s="1"/>
  <c r="XEE28" i="7" s="1"/>
  <c r="XEG28" i="7" s="1"/>
  <c r="XEI28" i="7" s="1"/>
  <c r="XEK28" i="7" s="1"/>
  <c r="XEM28" i="7" s="1"/>
  <c r="XEO28" i="7" s="1"/>
  <c r="XEQ28" i="7" s="1"/>
  <c r="XES28" i="7" s="1"/>
  <c r="XEU28" i="7" s="1"/>
  <c r="XEW28" i="7" s="1"/>
  <c r="XEY28" i="7" s="1"/>
  <c r="XFA28" i="7" s="1"/>
  <c r="XFC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F10"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7" i="13"/>
  <c r="E50" i="13"/>
  <c r="F50" i="13" s="1"/>
  <c r="E48" i="13"/>
  <c r="E47" i="13"/>
  <c r="E46" i="13"/>
  <c r="F46" i="13" s="1"/>
  <c r="E45" i="13"/>
  <c r="F45" i="13" s="1"/>
  <c r="E41" i="13"/>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B74" i="13"/>
  <c r="B73" i="13"/>
  <c r="B72" i="13"/>
  <c r="C72" i="13" s="1"/>
  <c r="C77" i="13" s="1"/>
  <c r="B65" i="13"/>
  <c r="C65" i="13" s="1"/>
  <c r="B61" i="13"/>
  <c r="C61" i="13" s="1"/>
  <c r="B60" i="13"/>
  <c r="B59" i="13"/>
  <c r="B58" i="13"/>
  <c r="C58" i="13" s="1"/>
  <c r="B57" i="13"/>
  <c r="B56" i="13"/>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87" i="4"/>
  <c r="R86" i="4"/>
  <c r="S86" i="4" s="1"/>
  <c r="E86" i="13" s="1"/>
  <c r="F86" i="13" s="1"/>
  <c r="R85" i="4"/>
  <c r="S85" i="4" s="1"/>
  <c r="E85" i="13" s="1"/>
  <c r="F85" i="13" s="1"/>
  <c r="R83" i="4"/>
  <c r="R76" i="4"/>
  <c r="R75" i="4"/>
  <c r="R72" i="4"/>
  <c r="R73" i="4"/>
  <c r="R74" i="4"/>
  <c r="R69" i="4"/>
  <c r="R65" i="4"/>
  <c r="S65" i="4" s="1"/>
  <c r="E65" i="13" s="1"/>
  <c r="F65" i="13" s="1"/>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R47" i="4"/>
  <c r="R46" i="4"/>
  <c r="R45" i="4"/>
  <c r="R43" i="4"/>
  <c r="S43" i="4" s="1"/>
  <c r="E43" i="13" s="1"/>
  <c r="F43" i="13" s="1"/>
  <c r="R41" i="4"/>
  <c r="R40" i="4"/>
  <c r="S40" i="4" s="1"/>
  <c r="E40" i="13" s="1"/>
  <c r="F40" i="13" s="1"/>
  <c r="F42" i="13" s="1"/>
  <c r="R37" i="4"/>
  <c r="S37" i="4" s="1"/>
  <c r="E37" i="13" s="1"/>
  <c r="F37" i="13" s="1"/>
  <c r="R34" i="4"/>
  <c r="S34" i="4" s="1"/>
  <c r="E34" i="13" s="1"/>
  <c r="F34" i="13" s="1"/>
  <c r="R33" i="4"/>
  <c r="S33" i="4"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F35" i="4" s="1"/>
  <c r="R35" i="4" s="1"/>
  <c r="S35" i="4" s="1"/>
  <c r="E35" i="13" s="1"/>
  <c r="F35" i="13" s="1"/>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G88" i="4" s="1"/>
  <c r="R88" i="4" s="1"/>
  <c r="B89" i="4"/>
  <c r="G89" i="4" s="1"/>
  <c r="R89" i="4" s="1"/>
  <c r="S89" i="4" s="1"/>
  <c r="E89" i="13" s="1"/>
  <c r="F89" i="13" s="1"/>
  <c r="B90" i="4"/>
  <c r="G90" i="4" s="1"/>
  <c r="R90" i="4" s="1"/>
  <c r="S90" i="4" s="1"/>
  <c r="E90" i="13" s="1"/>
  <c r="F90" i="13" s="1"/>
  <c r="B91" i="4"/>
  <c r="G91" i="4" s="1"/>
  <c r="R91" i="4" s="1"/>
  <c r="S91" i="4" s="1"/>
  <c r="E91" i="13" s="1"/>
  <c r="F91" i="13" s="1"/>
  <c r="B92" i="4"/>
  <c r="G92" i="4" s="1"/>
  <c r="R92" i="4" s="1"/>
  <c r="S92" i="4" s="1"/>
  <c r="E92" i="13" s="1"/>
  <c r="F92" i="13" s="1"/>
  <c r="B93" i="4"/>
  <c r="G93" i="4" s="1"/>
  <c r="B94" i="4"/>
  <c r="G94" i="4" s="1"/>
  <c r="R94" i="4" s="1"/>
  <c r="S94" i="4" s="1"/>
  <c r="E94" i="13" s="1"/>
  <c r="F94" i="13" s="1"/>
  <c r="B95" i="4"/>
  <c r="G95" i="4" s="1"/>
  <c r="R95" i="4" s="1"/>
  <c r="S95" i="4" s="1"/>
  <c r="E95" i="13" s="1"/>
  <c r="F95" i="13" s="1"/>
  <c r="E96" i="4"/>
  <c r="F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70" i="13" l="1"/>
  <c r="C8" i="13"/>
  <c r="C12" i="13" s="1"/>
  <c r="C62" i="13"/>
  <c r="S70" i="4"/>
  <c r="E70" i="13" s="1"/>
  <c r="S42" i="4"/>
  <c r="E42" i="13" s="1"/>
  <c r="F70" i="13"/>
  <c r="G96" i="4"/>
  <c r="C38" i="13"/>
  <c r="C54" i="13"/>
  <c r="S104" i="4"/>
  <c r="E104" i="13" s="1"/>
  <c r="R93" i="4"/>
  <c r="R96" i="4" s="1"/>
  <c r="C81" i="13"/>
  <c r="S81" i="4"/>
  <c r="E81" i="13" s="1"/>
  <c r="C96" i="13"/>
  <c r="F54" i="13"/>
  <c r="F81" i="13"/>
  <c r="F96" i="13"/>
  <c r="F38" i="4"/>
  <c r="F63" i="4" s="1"/>
  <c r="F97" i="4" s="1"/>
  <c r="F105" i="4" s="1"/>
  <c r="S96" i="4"/>
  <c r="E96" i="13" s="1"/>
  <c r="S54" i="4"/>
  <c r="E54" i="13" s="1"/>
  <c r="S38" i="4"/>
  <c r="E38" i="13" s="1"/>
  <c r="E33" i="13"/>
  <c r="F33" i="13" s="1"/>
  <c r="F38"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105" i="4" s="1"/>
  <c r="G63" i="4"/>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O649" i="3"/>
  <c r="K29" i="7"/>
  <c r="S29"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G97" i="4" l="1"/>
  <c r="G105" i="4" s="1"/>
  <c r="C63" i="13"/>
  <c r="BA1067" i="3"/>
  <c r="F63" i="13"/>
  <c r="F97" i="13" s="1"/>
  <c r="F105" i="13" s="1"/>
  <c r="F107" i="13" s="1"/>
  <c r="C97" i="13"/>
  <c r="C105" i="13" s="1"/>
  <c r="AM566" i="3"/>
  <c r="AM574" i="3" s="1"/>
  <c r="S63" i="4"/>
  <c r="S97" i="4" s="1"/>
  <c r="AJ634" i="20"/>
  <c r="AK816" i="20" s="1"/>
  <c r="T841" i="20" s="1"/>
  <c r="AF841" i="20" s="1"/>
  <c r="BE82" i="3" s="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63" i="13" l="1"/>
  <c r="O27" i="21"/>
  <c r="O26" i="21"/>
  <c r="O25" i="2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03" i="3" l="1"/>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7" i="7"/>
  <c r="T26" i="15"/>
  <c r="T28" i="15" s="1"/>
  <c r="T29" i="15" s="1"/>
  <c r="Y64" i="15"/>
  <c r="Y68" i="15" s="1"/>
  <c r="Y69" i="15" s="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BE81" i="3" l="1"/>
  <c r="Y41" i="15"/>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rgb="FF000000"/>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<sst xmlns="http://schemas.openxmlformats.org/spreadsheetml/2006/main" count="5063" uniqueCount="2788">
  <si>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</si>
  <si>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</si>
  <si>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</si>
  <si>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</si>
  <si>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</si>
  <si>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</si>
  <si>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</si>
  <si>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</si>
  <si>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</si>
  <si>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</si>
  <si>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</si>
  <si>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</si>
  <si>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</si>
  <si>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</si>
  <si>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</si>
  <si>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</si>
  <si>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</si>
  <si>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</si>
  <si>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</si>
  <si>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</si>
  <si>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</si>
  <si>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</si>
  <si>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</si>
  <si>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</si>
  <si>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</si>
  <si>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</si>
  <si>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</si>
  <si>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</si>
  <si>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</si>
  <si>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</si>
  <si>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</si>
  <si>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</si>
  <si>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</si>
  <si>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</si>
  <si>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</si>
  <si>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</si>
  <si>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</si>
  <si>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</si>
  <si>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</si>
  <si>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</si>
  <si>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</si>
  <si>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</si>
  <si>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</si>
  <si>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</si>
  <si>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</si>
  <si>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</si>
  <si>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</si>
  <si>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</si>
  <si>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</si>
  <si>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</si>
  <si>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</si>
  <si>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</si>
  <si>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</si>
  <si>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</si>
  <si>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</si>
  <si>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</si>
  <si>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</si>
  <si>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</si>
  <si>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</si>
  <si>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</si>
  <si>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</si>
  <si>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</si>
  <si>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</si>
  <si>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</si>
  <si>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</si>
  <si>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</si>
  <si>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</si>
  <si>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</si>
  <si>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</si>
  <si>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</si>
  <si>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</si>
  <si>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</si>
  <si>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</si>
  <si>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</si>
  <si>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</si>
  <si>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</si>
  <si>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</si>
  <si>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</si>
  <si>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</si>
  <si>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</si>
  <si>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</si>
  <si>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</si>
  <si>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</si>
  <si>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</si>
  <si>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</si>
  <si>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</si>
  <si>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</si>
  <si>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</si>
  <si>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</si>
  <si>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</si>
  <si>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</si>
  <si>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</si>
  <si>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</si>
  <si>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</si>
  <si>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</si>
  <si>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</si>
  <si>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</si>
  <si>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</si>
  <si>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</si>
  <si>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</si>
  <si>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</si>
  <si>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</si>
  <si>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</si>
  <si>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</si>
  <si>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</si>
  <si>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</si>
  <si>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</si>
  <si>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</si>
  <si>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</si>
  <si>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</si>
  <si>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</si>
  <si>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</si>
  <si>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</si>
  <si>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</si>
  <si>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</si>
  <si>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</si>
  <si>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</si>
  <si>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</si>
  <si>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</si>
  <si>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</si>
  <si>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</si>
  <si>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</si>
  <si>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</si>
  <si>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</si>
  <si>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</si>
  <si>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</si>
  <si>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</si>
  <si>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</si>
  <si>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</si>
  <si>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</si>
  <si>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</si>
  <si>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</si>
  <si>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</si>
  <si>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</si>
  <si>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</si>
  <si>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</si>
  <si>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</si>
  <si>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</si>
  <si>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</si>
  <si>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</si>
  <si>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</si>
  <si>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</si>
  <si>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</si>
  <si>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</si>
  <si>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</si>
  <si>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</si>
  <si>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</si>
  <si>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</si>
  <si>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</si>
  <si>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</si>
  <si>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</si>
  <si>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</si>
  <si>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</si>
  <si>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</si>
  <si>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</si>
  <si>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</si>
  <si>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</si>
  <si>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</si>
  <si>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</si>
  <si>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</si>
  <si>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</si>
  <si>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</si>
  <si>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</si>
  <si>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</si>
  <si>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</si>
  <si>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</si>
  <si>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</si>
  <si>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</si>
  <si>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</si>
  <si>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</si>
  <si>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</si>
  <si>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</si>
  <si>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</si>
  <si>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</si>
  <si>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</si>
  <si>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</si>
  <si>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</si>
  <si>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</si>
  <si>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</si>
  <si>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</si>
  <si>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</si>
  <si>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</si>
  <si>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</si>
  <si>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</si>
  <si>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</si>
  <si>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</si>
  <si>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</si>
  <si>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</si>
  <si>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</si>
  <si>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</si>
  <si>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</si>
  <si>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</si>
  <si>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</si>
  <si>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</si>
  <si>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</si>
  <si>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</si>
  <si>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</si>
  <si>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</si>
  <si>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</si>
  <si>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</si>
  <si>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</si>
  <si>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</si>
  <si>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</si>
  <si>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</si>
  <si>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</si>
  <si>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</si>
  <si>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</si>
  <si>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</si>
  <si>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</si>
  <si>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</si>
  <si>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</si>
  <si>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</si>
  <si>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</si>
  <si>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</si>
  <si>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</si>
  <si>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</si>
  <si>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</si>
  <si>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</si>
  <si>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</si>
  <si>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</si>
  <si>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</si>
  <si>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</si>
  <si>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</si>
  <si>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</si>
  <si>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</si>
  <si>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</si>
  <si>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</si>
  <si>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</si>
  <si>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</si>
  <si>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</si>
  <si>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</si>
  <si>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</si>
  <si>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</si>
  <si>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</si>
  <si>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</si>
  <si>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</si>
  <si>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</si>
  <si>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</si>
  <si>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</si>
  <si>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</si>
  <si>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</si>
  <si>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</si>
  <si>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</si>
  <si>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</si>
  <si>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</si>
  <si>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</si>
  <si>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</si>
  <si>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</si>
  <si>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</si>
  <si>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</si>
  <si>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</si>
  <si>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</si>
  <si>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</si>
  <si>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</si>
  <si>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</si>
  <si>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</si>
  <si>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</si>
  <si>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</si>
  <si>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</si>
  <si>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</si>
  <si>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</si>
  <si>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</si>
  <si>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</si>
  <si>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</si>
  <si>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</si>
  <si>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</si>
  <si>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</si>
  <si>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</si>
  <si>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</si>
  <si>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</si>
  <si>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</si>
  <si>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</si>
  <si>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</si>
  <si>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</si>
  <si>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</si>
  <si>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</si>
  <si>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</si>
  <si>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</si>
  <si>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</si>
  <si>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</si>
  <si>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</si>
  <si>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</si>
  <si>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</si>
  <si>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</si>
  <si>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</si>
  <si>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</si>
  <si>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</si>
  <si>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</si>
  <si>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</si>
  <si>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</si>
  <si>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</si>
  <si>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</si>
  <si>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</si>
  <si>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</si>
  <si>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</si>
  <si>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</si>
  <si>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</si>
  <si>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</si>
  <si>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</si>
  <si>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</si>
  <si>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</si>
  <si>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</si>
  <si>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</si>
  <si>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</si>
  <si>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</si>
  <si>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</si>
  <si>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</si>
  <si>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</si>
  <si>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</si>
  <si>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</si>
  <si>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</si>
  <si>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</si>
  <si>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</si>
  <si>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</si>
  <si>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</si>
  <si>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</si>
  <si>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</si>
  <si>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</si>
  <si>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</si>
  <si>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</si>
  <si>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</si>
  <si>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</si>
  <si>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</si>
  <si>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</si>
  <si>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</si>
  <si>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</si>
  <si>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</si>
  <si>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</si>
  <si>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</si>
  <si>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</si>
  <si>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</si>
  <si>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</si>
  <si>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</si>
  <si>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</si>
  <si>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</si>
  <si>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</si>
  <si>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</si>
  <si>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</si>
  <si>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</si>
  <si>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</si>
  <si>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</si>
  <si>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</si>
  <si>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</si>
  <si>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</si>
  <si>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</si>
  <si>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</si>
  <si>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</si>
  <si>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</si>
  <si>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</si>
  <si>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</si>
  <si>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</si>
  <si>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</si>
  <si>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</si>
  <si>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</si>
  <si>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</si>
  <si>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</si>
  <si>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</si>
  <si>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</si>
  <si>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</si>
  <si>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</si>
  <si>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</si>
  <si>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</si>
  <si>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</si>
  <si>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</si>
  <si>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</si>
  <si>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</si>
  <si>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</si>
  <si>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</si>
  <si>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</si>
  <si>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</si>
  <si>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</si>
  <si>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</si>
  <si>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</si>
  <si>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</si>
  <si>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</si>
  <si>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</si>
  <si>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</si>
  <si>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</si>
  <si>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</si>
  <si>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</si>
  <si>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</si>
  <si>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</si>
  <si>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</si>
  <si>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</si>
  <si>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</si>
  <si>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</si>
  <si>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</si>
  <si>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</si>
  <si>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</si>
  <si>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</si>
  <si>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</si>
  <si>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</si>
  <si>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</si>
  <si>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</si>
  <si>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</si>
  <si>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</si>
  <si>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</si>
  <si>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</si>
  <si>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</si>
  <si>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</si>
  <si>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</si>
  <si>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</si>
  <si>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</si>
  <si>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</si>
  <si>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</si>
  <si>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</si>
  <si>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</si>
  <si>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</si>
  <si>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</si>
  <si>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</si>
  <si>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</si>
  <si>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</si>
  <si>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</si>
  <si>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</si>
  <si>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</si>
  <si>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</si>
  <si>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</si>
  <si>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</si>
  <si>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</si>
  <si>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</si>
  <si>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</si>
  <si>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</si>
  <si>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</si>
  <si>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</si>
  <si>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</si>
  <si>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</si>
  <si>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</si>
  <si>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</si>
  <si>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</si>
  <si>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</si>
  <si>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</si>
  <si>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</si>
  <si>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</si>
  <si>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</si>
  <si>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</si>
  <si>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</si>
  <si>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</si>
  <si>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</si>
  <si>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</si>
  <si>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</si>
  <si>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</si>
  <si>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</si>
  <si>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</si>
  <si>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</si>
  <si>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</si>
  <si>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</si>
  <si>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</si>
  <si>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</si>
  <si>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</si>
  <si>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</si>
  <si>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</si>
  <si>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</si>
  <si>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</si>
  <si>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</si>
  <si>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</si>
  <si>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</si>
  <si>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</si>
  <si>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</si>
  <si>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</si>
  <si>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</si>
  <si>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</si>
  <si>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</si>
  <si>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</si>
  <si>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</si>
  <si>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</si>
  <si>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</si>
  <si>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</si>
  <si>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</si>
  <si>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</si>
  <si>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</si>
  <si>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</si>
  <si>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</si>
  <si>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</si>
  <si>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</si>
  <si>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</si>
  <si>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</si>
  <si>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</si>
  <si>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</si>
  <si>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</si>
  <si>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</si>
  <si>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</si>
  <si>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</si>
  <si>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</si>
  <si>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</si>
  <si>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</si>
  <si>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</si>
  <si>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</si>
  <si>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</si>
  <si>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</si>
  <si>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</si>
  <si>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</si>
  <si>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</si>
  <si>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</si>
  <si>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</si>
  <si>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</si>
  <si>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</si>
  <si>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</si>
  <si>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</si>
  <si>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</si>
  <si>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</si>
  <si>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</si>
  <si>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</si>
  <si>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</si>
  <si>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</si>
  <si>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</si>
  <si>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</si>
  <si>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</si>
  <si>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</si>
  <si>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</si>
  <si>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</si>
  <si>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</si>
  <si>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</si>
  <si>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</si>
  <si>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</si>
  <si>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</si>
  <si>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</si>
  <si>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</si>
  <si>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</si>
  <si>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</si>
  <si>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</si>
  <si>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</si>
  <si>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</si>
  <si>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</si>
  <si>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</si>
  <si>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</si>
  <si>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</si>
  <si>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</si>
  <si>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</si>
  <si>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</si>
  <si>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</si>
  <si>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</si>
  <si>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</si>
  <si>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</si>
  <si>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</si>
  <si>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</si>
  <si>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</si>
  <si>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</si>
  <si>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</si>
  <si>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</si>
  <si>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</si>
  <si>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</si>
  <si>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</si>
  <si>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</si>
  <si>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</si>
  <si>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</si>
  <si>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</si>
  <si>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</si>
  <si>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</si>
  <si>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</si>
  <si>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</si>
  <si>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</si>
  <si>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</si>
  <si>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</si>
  <si>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</si>
  <si>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</si>
  <si>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</si>
  <si>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</si>
  <si>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</si>
  <si>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</si>
  <si>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</si>
  <si>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</si>
  <si>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</si>
  <si>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</si>
  <si>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</si>
  <si>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</si>
  <si>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</si>
  <si>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</si>
  <si>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</si>
  <si>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</si>
  <si>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</si>
  <si>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</si>
  <si>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</si>
  <si>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</si>
  <si>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</si>
  <si>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</si>
  <si>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</si>
  <si>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</si>
  <si>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</si>
  <si>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</si>
  <si>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</si>
  <si>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</si>
  <si>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</si>
  <si>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</si>
  <si>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</si>
  <si>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</si>
  <si>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</si>
  <si>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</si>
  <si>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</si>
  <si>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</si>
  <si>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</si>
  <si>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</si>
  <si>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</si>
  <si>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</si>
  <si>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</si>
  <si>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</si>
  <si>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</si>
  <si>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</si>
  <si>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</si>
  <si>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</si>
  <si>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</si>
  <si>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</si>
  <si>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</si>
  <si>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</si>
  <si>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</si>
  <si>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</si>
  <si>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</si>
  <si>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</si>
  <si>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</si>
  <si>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</si>
  <si>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</si>
  <si>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</si>
  <si>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</si>
  <si>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</si>
  <si>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</si>
  <si>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</si>
  <si>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</si>
  <si>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</si>
  <si>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</si>
  <si>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</si>
  <si>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</si>
  <si>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</si>
  <si>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</si>
  <si>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</si>
  <si>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</si>
  <si>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</si>
  <si>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</si>
  <si>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</si>
  <si>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</si>
  <si>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</si>
  <si>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</si>
  <si>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</si>
  <si>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</si>
  <si>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</si>
  <si>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</si>
  <si>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</si>
  <si>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</si>
  <si>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</si>
  <si>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</si>
  <si>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</si>
  <si>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</si>
  <si>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</si>
  <si>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</si>
  <si>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</si>
  <si>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</si>
  <si>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</si>
  <si>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</si>
  <si>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</si>
  <si>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</si>
  <si>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</si>
  <si>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</si>
  <si>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</si>
  <si>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</si>
  <si>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</si>
  <si>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</si>
  <si>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</si>
  <si>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</si>
  <si>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</si>
  <si>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</si>
  <si>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</si>
  <si>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</si>
  <si>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</si>
  <si>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</si>
  <si>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</si>
  <si>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</si>
  <si>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</si>
  <si>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</si>
  <si>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</si>
  <si>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</si>
  <si>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</si>
  <si>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</si>
  <si>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</si>
  <si>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</si>
  <si>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</si>
  <si>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</si>
  <si>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</si>
  <si>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</si>
  <si>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</si>
  <si>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</si>
  <si>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</si>
  <si>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</si>
  <si>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</si>
  <si>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</si>
  <si>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</si>
  <si>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</si>
  <si>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</si>
  <si>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</si>
  <si>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</si>
  <si>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</si>
  <si>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</si>
  <si>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</si>
  <si>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</si>
  <si>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</si>
  <si>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</si>
  <si>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</si>
  <si>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</si>
  <si>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</si>
  <si>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</si>
  <si>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</si>
  <si>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</si>
  <si>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</si>
  <si>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</si>
  <si>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</si>
  <si>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</si>
  <si>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</si>
  <si>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</si>
  <si>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</si>
  <si>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</si>
  <si>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</si>
  <si>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</si>
  <si>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</si>
  <si>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</si>
  <si>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</si>
  <si>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</si>
  <si>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</si>
  <si>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</si>
  <si>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</si>
  <si>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</si>
  <si>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</si>
  <si>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</si>
  <si>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</si>
  <si>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</si>
  <si>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</si>
  <si>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</si>
  <si>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</si>
  <si>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</si>
  <si>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</si>
  <si>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</si>
  <si>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</si>
  <si>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</si>
  <si>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</si>
  <si>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</si>
  <si>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</si>
  <si>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</si>
  <si>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</si>
  <si>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</si>
  <si>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</si>
  <si>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</si>
  <si>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</si>
  <si>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</si>
  <si>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</si>
  <si>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</si>
  <si>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</si>
  <si>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</si>
  <si>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</si>
  <si>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</si>
  <si>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</si>
  <si>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</si>
  <si>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</si>
  <si>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</si>
  <si>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</si>
  <si>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</si>
  <si>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</si>
  <si>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</si>
  <si>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</si>
  <si>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</si>
  <si>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</si>
  <si>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</si>
  <si>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</si>
  <si>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</si>
  <si>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</si>
  <si>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</si>
  <si>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</si>
  <si>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</si>
  <si>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</si>
  <si>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</si>
  <si>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</si>
  <si>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</si>
  <si>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</si>
  <si>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</si>
  <si>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</si>
  <si>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</si>
  <si>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</si>
  <si>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</si>
  <si>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</si>
  <si>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</si>
  <si>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</si>
  <si>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</si>
  <si>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</si>
  <si>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</si>
  <si>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</si>
  <si>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</si>
  <si>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</si>
  <si>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</si>
  <si>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</si>
  <si>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</si>
  <si>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</si>
  <si>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</si>
  <si>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</si>
  <si>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</si>
  <si>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</si>
  <si>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</si>
  <si>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</si>
  <si>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</si>
  <si>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</si>
  <si>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</si>
  <si>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</si>
  <si>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</si>
  <si>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</si>
  <si>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</si>
  <si>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</si>
  <si>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</si>
  <si>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</si>
  <si>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</si>
  <si>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</si>
  <si>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</si>
  <si>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</si>
  <si>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</si>
  <si>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</si>
  <si>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</si>
  <si>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</si>
  <si>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</si>
  <si>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</si>
  <si>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</si>
  <si>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</si>
  <si>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</si>
  <si>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</si>
  <si>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</si>
  <si>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</si>
  <si>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</si>
  <si>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</si>
  <si>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</si>
  <si>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</si>
  <si>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</si>
  <si>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</si>
  <si>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</si>
  <si>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</si>
  <si>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</si>
  <si>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</si>
  <si>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</si>
  <si>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</si>
  <si>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</si>
  <si>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</si>
  <si>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</si>
  <si>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</si>
  <si>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</si>
  <si>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</si>
  <si>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</si>
  <si>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</si>
  <si>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</si>
  <si>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</si>
  <si>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</si>
  <si>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</si>
  <si>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</si>
  <si>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</si>
  <si>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</si>
  <si>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</si>
  <si>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</si>
  <si>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</si>
  <si>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</si>
  <si>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</si>
  <si>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</si>
  <si>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</si>
  <si>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</si>
  <si>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</si>
  <si>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</si>
  <si>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</si>
  <si>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</si>
  <si>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</si>
  <si>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</si>
  <si>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</si>
  <si>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</si>
  <si>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</si>
  <si>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</si>
  <si>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</si>
  <si>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</si>
  <si>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</si>
  <si>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</si>
  <si>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</si>
  <si>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</si>
  <si>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</si>
  <si>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</si>
  <si>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</si>
  <si>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</si>
  <si>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</si>
  <si>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</si>
  <si>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</si>
  <si>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</si>
  <si>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</si>
  <si>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</si>
  <si>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</si>
  <si>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</si>
  <si>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</si>
  <si>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</si>
  <si>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</si>
  <si>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</si>
  <si>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</si>
  <si>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</si>
  <si>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</si>
  <si>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</si>
  <si>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</si>
  <si>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</si>
  <si>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</si>
  <si>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</si>
  <si>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</si>
  <si>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</si>
  <si>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</si>
  <si>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</si>
  <si>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</si>
  <si>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</si>
  <si>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</si>
  <si>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</si>
  <si>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</si>
  <si>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</si>
  <si>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</si>
  <si>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</si>
  <si>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</si>
  <si>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</si>
  <si>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</si>
  <si>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</si>
  <si>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</si>
  <si>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</si>
  <si>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</si>
  <si>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</si>
  <si>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</si>
  <si>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</si>
  <si>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</si>
  <si>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</si>
  <si>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</si>
  <si>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</si>
  <si>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</si>
  <si>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</si>
  <si>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</si>
  <si>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</si>
  <si>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</si>
  <si>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</si>
  <si>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</si>
  <si>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</si>
  <si>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</si>
  <si>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</si>
  <si>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</si>
  <si>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</si>
  <si>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</si>
  <si>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</si>
  <si>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</si>
  <si>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</si>
  <si>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</si>
  <si>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</si>
  <si>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</si>
  <si>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</si>
  <si>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</si>
  <si>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</si>
  <si>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</si>
  <si>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</si>
  <si>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</si>
  <si>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</si>
  <si>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</si>
  <si>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</si>
  <si>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</si>
  <si>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</si>
  <si>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</si>
  <si>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</si>
  <si>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</si>
  <si>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</si>
  <si>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</si>
  <si>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</si>
  <si>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</si>
  <si>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</si>
  <si>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</si>
  <si>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</si>
  <si>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</si>
  <si>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</si>
  <si>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</si>
  <si>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</si>
  <si>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</si>
  <si>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</si>
  <si>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</si>
  <si>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</si>
  <si>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</si>
  <si>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</si>
  <si>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</si>
  <si>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</si>
  <si>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</si>
  <si>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</si>
  <si>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</si>
  <si>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</si>
  <si>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</si>
  <si>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</si>
  <si>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</si>
  <si>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</si>
  <si>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</si>
  <si>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</si>
  <si>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</si>
  <si>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</si>
  <si>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</si>
  <si>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</si>
  <si>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</si>
  <si>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</si>
  <si>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</si>
  <si>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</si>
  <si>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</si>
  <si>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</si>
  <si>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</si>
  <si>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</si>
  <si>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</si>
  <si>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</si>
  <si>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</si>
  <si>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</si>
  <si>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</si>
  <si>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</si>
  <si>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</si>
  <si>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</si>
  <si>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</si>
  <si>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</si>
  <si>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</si>
  <si>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</si>
  <si>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</si>
  <si>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</si>
  <si>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</si>
  <si>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</si>
  <si>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</si>
  <si>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</si>
  <si>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</si>
  <si>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</si>
  <si>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</si>
  <si>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</si>
  <si>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</si>
  <si>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</si>
  <si>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</si>
  <si>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</si>
  <si>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</si>
  <si>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</si>
  <si>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</si>
  <si>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</si>
  <si>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</si>
  <si>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</si>
  <si>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</si>
  <si>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</si>
  <si>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</si>
  <si>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</si>
  <si>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</si>
  <si>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</si>
  <si>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</si>
  <si>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</si>
  <si>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</si>
  <si>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</si>
  <si>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</si>
  <si>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</si>
  <si>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</si>
  <si>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</si>
  <si>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</si>
  <si>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</si>
  <si>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</si>
  <si>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</si>
  <si>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</si>
  <si>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</si>
  <si>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</si>
  <si>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</si>
  <si>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</si>
  <si>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</si>
  <si>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</si>
  <si>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</si>
  <si>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</si>
  <si>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</si>
  <si>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</si>
  <si>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</si>
  <si>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</si>
  <si>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</si>
  <si>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</si>
  <si>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</si>
  <si>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</si>
  <si>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</si>
  <si>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</si>
  <si>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</si>
  <si>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</si>
  <si>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</si>
  <si>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</si>
  <si>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</si>
  <si>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</si>
  <si>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</si>
  <si>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</si>
  <si>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</si>
  <si>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</si>
  <si>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</si>
  <si>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</si>
  <si>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</si>
  <si>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</si>
  <si>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</si>
  <si>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</si>
  <si>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</si>
  <si>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</si>
  <si>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</si>
  <si>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</si>
  <si>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</si>
  <si>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</si>
  <si>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</si>
  <si>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</si>
  <si>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</si>
  <si>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</si>
  <si>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</si>
  <si>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</si>
  <si>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</si>
  <si>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</si>
  <si>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</si>
  <si>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</si>
  <si>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</si>
  <si>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</si>
  <si>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</si>
  <si>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</si>
  <si>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</si>
  <si>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</si>
  <si>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</si>
  <si>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</si>
  <si>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</si>
  <si>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</si>
  <si>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</si>
  <si>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</si>
  <si>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</si>
  <si>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</si>
  <si>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</si>
  <si>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</si>
  <si>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</si>
  <si>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</si>
  <si>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</si>
  <si>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</si>
  <si>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</si>
  <si>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</si>
  <si>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</si>
  <si>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</si>
  <si>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</si>
  <si>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</si>
  <si>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</si>
  <si>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</si>
  <si>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</si>
  <si>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</si>
  <si>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</si>
  <si>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</si>
  <si>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</si>
  <si>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</si>
  <si>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</si>
  <si>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</si>
  <si>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</si>
  <si>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</si>
  <si>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</si>
  <si>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</si>
  <si>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</si>
  <si>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</si>
  <si>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</si>
  <si>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</si>
  <si>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</si>
  <si>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</si>
  <si>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</si>
  <si>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</si>
  <si>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</si>
  <si>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</si>
  <si>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</si>
  <si>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</si>
  <si>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</si>
  <si>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</si>
  <si>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</si>
  <si>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</si>
  <si>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</si>
  <si>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</si>
  <si>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</si>
  <si>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</si>
  <si>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</si>
  <si>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</si>
  <si>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</si>
  <si>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</si>
  <si>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</si>
  <si>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</si>
  <si>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</si>
  <si>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</si>
  <si>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</si>
  <si>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</si>
  <si>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</si>
  <si>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</si>
  <si>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</si>
  <si>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</si>
  <si>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</si>
  <si>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</si>
  <si>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</si>
  <si>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</si>
  <si>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</si>
  <si>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</si>
  <si>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</si>
  <si>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</si>
  <si>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</si>
  <si>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</si>
  <si>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</si>
  <si>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</si>
  <si>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</si>
  <si>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</si>
  <si>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</si>
  <si>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</si>
  <si>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</si>
  <si>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</si>
  <si>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</si>
  <si>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</si>
  <si>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</si>
  <si>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</si>
  <si>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</si>
  <si>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</si>
  <si>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</si>
  <si>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</si>
  <si>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</si>
  <si>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</si>
  <si>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</si>
  <si>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</si>
  <si>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</si>
  <si>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</si>
  <si>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</si>
  <si>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</si>
  <si>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</si>
  <si>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</si>
  <si>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</si>
  <si>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</si>
  <si>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</si>
  <si>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</si>
  <si>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</si>
  <si>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</si>
  <si>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</si>
  <si>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</si>
  <si>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</si>
  <si>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</si>
  <si>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</si>
  <si>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</si>
  <si>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</si>
  <si>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</si>
  <si>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</si>
  <si>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</si>
  <si>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</si>
  <si>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</si>
  <si>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</si>
  <si>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</si>
  <si>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</si>
  <si>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</si>
  <si>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</si>
  <si>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</si>
  <si>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</si>
  <si>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</si>
  <si>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</si>
  <si>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</si>
  <si>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</si>
  <si>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</si>
  <si>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</si>
  <si>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</si>
  <si>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</si>
  <si>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</si>
  <si>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</si>
  <si>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</si>
  <si>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</si>
  <si>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</si>
  <si>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</si>
  <si>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</si>
  <si>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</si>
  <si>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</si>
  <si>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</si>
  <si>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</si>
  <si>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</si>
  <si>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</si>
  <si>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</si>
  <si>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</si>
  <si>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</si>
  <si>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</si>
  <si>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</si>
  <si>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</si>
  <si>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</si>
  <si>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</si>
  <si>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</si>
  <si>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</si>
  <si>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</si>
  <si>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</si>
  <si>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</si>
  <si>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</si>
  <si>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</si>
  <si>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</si>
  <si>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</si>
  <si>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</si>
  <si>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</si>
  <si>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</si>
  <si>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</si>
  <si>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</si>
  <si>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</si>
  <si>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</si>
  <si>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</si>
  <si>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</si>
  <si>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</si>
  <si>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</si>
  <si>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</si>
  <si>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</si>
  <si>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</si>
  <si>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</si>
  <si>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</si>
  <si>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</si>
  <si>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</si>
  <si>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</si>
  <si>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</si>
  <si>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</si>
  <si>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</si>
  <si>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</si>
  <si>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</si>
  <si>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</si>
  <si>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</si>
  <si>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</si>
  <si>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</si>
  <si>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</si>
  <si>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</si>
  <si>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</si>
  <si>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</si>
  <si>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</si>
  <si>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</si>
  <si>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</si>
  <si>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</si>
  <si>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</si>
  <si>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</si>
  <si>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</si>
  <si>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</si>
  <si>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</si>
  <si>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</si>
  <si>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</si>
  <si>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</si>
  <si>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</si>
  <si>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</si>
  <si>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</si>
  <si>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</si>
  <si>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</si>
  <si>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</si>
  <si>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</si>
  <si>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</si>
  <si>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</si>
  <si>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</si>
  <si>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</si>
  <si>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</si>
  <si>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</si>
  <si>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</si>
  <si>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</si>
  <si>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</si>
  <si>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</si>
  <si>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</si>
  <si>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</si>
  <si>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</si>
  <si>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</si>
  <si>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</si>
  <si>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</si>
  <si>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</si>
  <si>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</si>
  <si>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</si>
  <si>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</si>
  <si>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</si>
  <si>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</si>
  <si>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</si>
  <si>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</si>
  <si>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</si>
  <si>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</si>
  <si>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</si>
  <si>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</si>
  <si>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</si>
  <si>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</si>
  <si>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</si>
  <si>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</si>
  <si>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</si>
  <si>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</si>
  <si>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</si>
  <si>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</si>
  <si>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</si>
  <si>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</si>
  <si>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</si>
  <si>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</si>
  <si>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</si>
  <si>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</si>
  <si>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</si>
  <si>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</si>
  <si>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</si>
  <si>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</si>
  <si>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</si>
  <si>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</si>
  <si>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</si>
  <si>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</si>
  <si>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</si>
  <si>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</si>
  <si>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</si>
  <si>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</si>
  <si>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</si>
  <si>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</si>
  <si>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</si>
  <si>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</si>
  <si>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</si>
  <si>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</si>
  <si>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</si>
  <si>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</si>
  <si>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</si>
  <si>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</si>
  <si>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</si>
  <si>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</si>
  <si>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</si>
  <si>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</si>
  <si>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</si>
  <si>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</si>
  <si>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</si>
  <si>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</si>
  <si>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</si>
  <si>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</si>
  <si>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</si>
  <si>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</si>
  <si>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</si>
  <si>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</si>
  <si>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</si>
  <si>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</si>
  <si>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</si>
  <si>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</si>
  <si>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</si>
  <si>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</si>
  <si>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</si>
  <si>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</si>
  <si>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</si>
  <si>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</si>
  <si>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</si>
  <si>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</si>
  <si>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</si>
  <si>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</si>
  <si>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</si>
  <si>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</si>
  <si>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</si>
  <si>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</si>
  <si>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</si>
  <si>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</si>
  <si>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</si>
  <si>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</si>
  <si>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</si>
  <si>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</si>
  <si>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</si>
  <si>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</si>
  <si>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</si>
  <si>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</si>
  <si>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</si>
  <si>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</si>
  <si>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</si>
  <si>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</si>
  <si>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</si>
  <si>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</si>
  <si>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</si>
  <si>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</si>
  <si>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</si>
  <si>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</si>
  <si>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</si>
  <si>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</si>
  <si>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</si>
  <si>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</si>
  <si>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</si>
  <si>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</si>
  <si>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</si>
  <si>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</si>
  <si>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</si>
  <si>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</si>
  <si>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</si>
  <si>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</si>
  <si>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</si>
  <si>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</si>
  <si>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</si>
  <si>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</si>
  <si>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</si>
  <si>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</si>
  <si>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</si>
  <si>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</si>
  <si>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</si>
  <si>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</si>
  <si>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</si>
  <si>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</si>
  <si>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</si>
  <si>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</si>
  <si>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</si>
  <si>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</si>
  <si>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</si>
  <si>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</si>
  <si>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</si>
  <si>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</si>
  <si>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</si>
  <si>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</si>
  <si>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</si>
  <si>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</si>
  <si>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</si>
  <si>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</si>
  <si>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</si>
  <si>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</si>
  <si>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</si>
  <si>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</si>
  <si>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</si>
  <si>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</si>
  <si>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</si>
  <si>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</si>
  <si>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</si>
  <si>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</si>
  <si>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</si>
  <si>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</si>
  <si>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</si>
  <si>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</si>
  <si>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</si>
  <si>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</si>
  <si>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</si>
  <si>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</si>
  <si>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</si>
  <si>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</si>
  <si>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</si>
  <si>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</si>
  <si>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</si>
  <si>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</si>
  <si>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</si>
  <si>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</si>
  <si>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</si>
  <si>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</si>
  <si>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</si>
  <si>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</si>
  <si>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</si>
  <si>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</si>
  <si>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</si>
  <si>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</si>
  <si>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</si>
  <si>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</si>
  <si>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</si>
  <si>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</si>
  <si>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</si>
  <si>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</si>
  <si>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</si>
  <si>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</si>
  <si>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</si>
  <si>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</si>
  <si>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</si>
  <si>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</si>
  <si>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</si>
  <si>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</si>
  <si>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</si>
  <si>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</si>
  <si>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</si>
  <si>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</si>
  <si>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</si>
  <si>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</si>
  <si>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</si>
  <si>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</si>
  <si>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</si>
  <si>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</si>
  <si>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</si>
  <si>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</si>
  <si>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</si>
  <si>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</si>
  <si>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</si>
  <si>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</si>
  <si>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</si>
  <si>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</si>
  <si>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</si>
  <si>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</si>
  <si>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</si>
  <si>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</si>
  <si>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</si>
  <si>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</si>
  <si>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</si>
  <si>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</si>
  <si>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</si>
  <si>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</si>
  <si>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</si>
  <si>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</si>
  <si>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</si>
  <si>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</si>
  <si>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</si>
  <si>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</si>
  <si>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</si>
  <si>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</si>
  <si>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</si>
  <si>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</si>
  <si>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</si>
  <si>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</si>
  <si>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</si>
  <si>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</si>
  <si>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</si>
  <si>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</si>
  <si>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</si>
  <si>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</si>
  <si>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</si>
  <si>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</si>
  <si>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</si>
  <si>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</si>
  <si>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</si>
  <si>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</si>
  <si>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</si>
  <si>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</si>
  <si>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</si>
  <si>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</si>
  <si>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</si>
  <si>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</si>
  <si>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</si>
  <si>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</si>
  <si>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</si>
  <si>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</si>
  <si>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</si>
  <si>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</si>
  <si>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</si>
  <si>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</si>
  <si>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</si>
  <si>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</si>
  <si>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</si>
  <si>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</si>
  <si>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</si>
  <si>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</si>
  <si>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</si>
  <si>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</si>
  <si>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</si>
  <si>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</si>
  <si>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</si>
  <si>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</si>
  <si>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</si>
  <si>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</si>
  <si>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</si>
  <si>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</si>
  <si>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</si>
  <si>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</si>
  <si>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</si>
  <si>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</si>
  <si>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</si>
  <si>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</si>
  <si>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</si>
  <si>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</si>
  <si>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</si>
  <si>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</si>
  <si>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</si>
  <si>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</si>
  <si>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</si>
  <si>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</si>
  <si>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</si>
  <si>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</si>
  <si>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</si>
  <si>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</si>
  <si>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</si>
  <si>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</si>
  <si>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</si>
  <si>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</si>
  <si>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</si>
  <si>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</si>
  <si>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</si>
  <si>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</si>
  <si>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</si>
  <si>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</si>
  <si>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</si>
  <si>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</si>
  <si>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</si>
  <si>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</si>
  <si>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</si>
  <si>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</si>
  <si>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</si>
  <si>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</si>
  <si>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</si>
  <si>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</si>
  <si>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</si>
  <si>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</si>
  <si>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</si>
  <si>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</si>
  <si>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</si>
  <si>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</si>
  <si>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</si>
  <si>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</si>
  <si>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</si>
  <si>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</si>
  <si>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</si>
  <si>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</si>
  <si>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</si>
  <si>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</si>
  <si>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</si>
  <si>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</si>
  <si>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</si>
  <si>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</si>
  <si>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</si>
  <si>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</si>
  <si>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</si>
  <si>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</si>
  <si>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</si>
  <si>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</si>
  <si>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</si>
  <si>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</si>
  <si>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</si>
  <si>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</si>
  <si>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</si>
  <si>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</si>
  <si>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</si>
  <si>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</si>
  <si>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</si>
  <si>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</si>
  <si>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</si>
  <si>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</si>
  <si>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</si>
  <si>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</si>
  <si>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</si>
  <si>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</si>
  <si>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</si>
  <si>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</si>
  <si>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</si>
  <si>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</si>
  <si>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</si>
  <si>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</si>
  <si>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</si>
  <si>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</si>
  <si>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</si>
  <si>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</si>
  <si>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</si>
  <si>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</si>
  <si>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</si>
  <si>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</si>
  <si>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</si>
  <si>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</si>
  <si>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</si>
  <si>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</si>
  <si>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</si>
  <si>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</si>
  <si>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</si>
  <si>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</si>
  <si>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</si>
  <si>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</si>
  <si>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</si>
  <si>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</si>
  <si>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</si>
  <si>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</si>
  <si>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</si>
  <si>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</si>
  <si>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</si>
  <si>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</si>
  <si>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</si>
  <si>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</si>
  <si>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</si>
  <si>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</si>
  <si>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</si>
  <si>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</si>
  <si>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</si>
  <si>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</si>
  <si>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</si>
  <si>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</si>
  <si>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</si>
  <si>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</si>
  <si>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</si>
  <si>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</si>
  <si>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</si>
  <si>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</si>
  <si>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</si>
  <si>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</si>
  <si>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</si>
  <si>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</si>
  <si>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</si>
  <si>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</si>
  <si>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</si>
  <si>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</si>
  <si>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</si>
  <si>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</si>
  <si>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</si>
  <si>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</si>
  <si>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</si>
  <si>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</si>
  <si>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</si>
  <si>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</si>
  <si>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</si>
  <si>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</si>
  <si>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</si>
  <si>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</si>
  <si>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</si>
  <si>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</si>
  <si>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</si>
  <si>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</si>
  <si>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</si>
  <si>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</si>
  <si>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</si>
  <si>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</si>
  <si>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</si>
  <si>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</si>
  <si>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</si>
  <si>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</si>
  <si>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</si>
  <si>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</si>
  <si>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</si>
  <si>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</si>
  <si>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</si>
  <si>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</si>
  <si>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</si>
  <si>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</si>
  <si>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</si>
  <si>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</si>
  <si>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</si>
  <si>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</si>
  <si>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</si>
  <si>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</si>
  <si>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</si>
  <si>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</si>
  <si>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</si>
  <si>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</si>
  <si>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</si>
  <si>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</si>
  <si>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</si>
  <si>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</si>
  <si>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</si>
  <si>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</si>
  <si>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</si>
  <si>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</si>
  <si>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</si>
  <si>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</si>
  <si>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</si>
  <si>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</si>
  <si>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</si>
  <si>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</si>
  <si>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</si>
  <si>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</si>
  <si>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</si>
  <si>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</si>
  <si>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</si>
  <si>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</si>
  <si>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</si>
  <si>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</si>
  <si>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</si>
  <si>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</si>
  <si>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</si>
  <si>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</si>
  <si>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</si>
  <si>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</si>
  <si>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</si>
  <si>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</si>
  <si>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</si>
  <si>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</si>
  <si>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</si>
  <si>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</si>
  <si>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</si>
  <si>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</si>
  <si>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</si>
  <si>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</si>
  <si>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</si>
  <si>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</si>
  <si>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</si>
  <si>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</si>
  <si>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</si>
  <si>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</si>
  <si>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</si>
  <si>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</si>
  <si>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</si>
  <si>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</si>
  <si>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</si>
  <si>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</si>
  <si>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</si>
  <si>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</si>
  <si>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</si>
  <si>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</si>
  <si>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</si>
  <si>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</si>
  <si>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</si>
  <si>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</si>
  <si>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</si>
  <si>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</si>
  <si>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</si>
  <si>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</si>
  <si>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</si>
  <si>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</si>
  <si>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</si>
  <si>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</si>
  <si>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</si>
  <si>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</si>
  <si>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</si>
  <si>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</si>
  <si>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</si>
  <si>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</si>
  <si>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</si>
  <si>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</si>
  <si>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</si>
  <si>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</si>
  <si>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</si>
  <si>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</si>
  <si>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</si>
  <si>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</si>
  <si>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</si>
  <si>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</si>
  <si>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</si>
  <si>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</si>
  <si>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</si>
  <si>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</si>
  <si>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</si>
  <si>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</si>
  <si>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</si>
  <si>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</si>
  <si>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</si>
  <si>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</si>
  <si>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</si>
  <si>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</si>
  <si>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</si>
  <si>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</si>
  <si>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</si>
  <si>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</si>
  <si>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</si>
  <si>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</si>
  <si>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</si>
  <si>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</si>
  <si>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</si>
  <si>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</si>
  <si>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</si>
  <si>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</si>
  <si>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</si>
  <si>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</si>
  <si>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</si>
  <si>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</si>
  <si>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</si>
  <si>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</si>
  <si>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</si>
  <si>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</si>
  <si>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</si>
  <si>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</si>
  <si>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</si>
  <si>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</si>
  <si>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</si>
  <si>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</si>
  <si>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</si>
  <si>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</si>
  <si>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</si>
  <si>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</si>
  <si>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</si>
  <si>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</si>
  <si>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</si>
  <si>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</si>
  <si>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</si>
  <si>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</si>
  <si>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</si>
  <si>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</si>
  <si>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</si>
  <si>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</si>
  <si>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</si>
  <si>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</si>
  <si>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</si>
  <si>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</si>
  <si>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</si>
  <si>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</si>
  <si>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</si>
  <si>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</si>
  <si>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</si>
  <si>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</si>
  <si>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</si>
  <si>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</si>
  <si>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</si>
  <si>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</si>
  <si>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</si>
  <si>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</si>
  <si>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</si>
  <si>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</si>
  <si>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</si>
  <si>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</si>
  <si>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</si>
  <si>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</si>
  <si>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</si>
  <si>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</si>
  <si>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</si>
  <si>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</si>
  <si>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</si>
  <si>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</si>
  <si>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</si>
  <si>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</si>
  <si>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</si>
  <si>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</si>
  <si>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</si>
  <si>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</si>
  <si>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</si>
  <si>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</si>
  <si>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</si>
  <si>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</si>
  <si>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</si>
  <si>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</si>
  <si>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</si>
  <si>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</si>
  <si>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</si>
  <si>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</si>
  <si>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</si>
  <si>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</si>
  <si>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</si>
  <si>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</si>
  <si>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</si>
  <si>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</si>
  <si>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</si>
  <si>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</si>
  <si>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</si>
  <si>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</si>
  <si>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</si>
  <si>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</si>
  <si>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</si>
  <si>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</si>
  <si>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</si>
  <si>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</si>
  <si>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</si>
  <si>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</si>
  <si>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</si>
  <si>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</si>
  <si>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</si>
  <si>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</si>
  <si>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</si>
  <si>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</si>
  <si>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</si>
  <si>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</si>
  <si>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</si>
  <si>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</si>
  <si>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</si>
  <si>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</si>
  <si>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</si>
  <si>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</si>
  <si>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</si>
  <si>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</si>
  <si>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</si>
  <si>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</si>
  <si>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</si>
  <si>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</si>
  <si>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</si>
  <si>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</si>
  <si>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</si>
  <si>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</si>
  <si>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</si>
  <si>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</si>
  <si>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</si>
  <si>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</si>
  <si>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</si>
  <si>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</si>
  <si>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</si>
  <si>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</si>
  <si>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</si>
  <si>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</si>
  <si>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</si>
  <si>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</si>
  <si>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</si>
  <si>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</si>
  <si>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</si>
  <si>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</si>
  <si>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</si>
  <si>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</si>
  <si>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</si>
  <si>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</si>
  <si>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</si>
  <si>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</si>
  <si>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</si>
  <si>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</si>
  <si>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</si>
  <si>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</si>
  <si>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</si>
  <si>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</si>
  <si>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</si>
  <si>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</si>
  <si>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</si>
  <si>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</si>
  <si>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</si>
  <si>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</si>
  <si>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</si>
  <si>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</si>
  <si>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</si>
  <si>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</si>
  <si>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</si>
  <si>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</si>
  <si>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</si>
  <si>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</si>
  <si>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</si>
  <si>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</si>
  <si>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</si>
  <si>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</si>
  <si>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</si>
  <si>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</si>
  <si>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</si>
  <si>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</si>
  <si>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</si>
  <si>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</si>
  <si>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</si>
  <si>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</si>
  <si>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</si>
  <si>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</si>
  <si>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</si>
  <si>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</si>
  <si>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</si>
  <si>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</si>
  <si>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</si>
  <si>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</si>
  <si>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</si>
  <si>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</si>
  <si>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</si>
  <si>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</si>
  <si>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</si>
  <si>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</si>
  <si>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</si>
  <si>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</si>
  <si>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</si>
  <si>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</si>
  <si>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</si>
  <si>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</si>
  <si>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</si>
  <si>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</si>
  <si>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</si>
  <si>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</si>
  <si>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</si>
  <si>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</si>
  <si>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</si>
  <si>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</si>
  <si>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</si>
  <si>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</si>
  <si>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</si>
  <si>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</si>
  <si>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</si>
  <si>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</si>
  <si>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</si>
  <si>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</si>
  <si>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</si>
  <si>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</si>
  <si>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</si>
  <si>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</si>
  <si>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</si>
  <si>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</si>
  <si>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</si>
  <si>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</si>
  <si>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</si>
  <si>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</si>
  <si>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</si>
  <si>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</si>
  <si>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</si>
  <si>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</si>
  <si>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</si>
  <si>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</si>
  <si>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</si>
  <si>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</si>
  <si>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</si>
  <si>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</si>
  <si>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</si>
  <si>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</si>
  <si>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</si>
  <si>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</si>
  <si>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</si>
  <si>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</si>
  <si>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</si>
  <si>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</si>
  <si>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</si>
  <si>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</si>
  <si>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</si>
  <si>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</si>
  <si>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</si>
  <si>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</si>
  <si>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</si>
  <si>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</si>
  <si>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</si>
  <si>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</si>
  <si>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</si>
  <si>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</si>
  <si>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</si>
  <si>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</si>
  <si>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</si>
  <si>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</si>
  <si>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</si>
  <si>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</si>
  <si>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</si>
  <si>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</si>
  <si>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</si>
  <si>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</si>
  <si>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</si>
  <si>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</si>
  <si>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</si>
  <si>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</si>
  <si>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</si>
  <si>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</si>
  <si>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</si>
  <si>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</si>
  <si>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</si>
  <si>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</si>
  <si>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</si>
  <si>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</si>
  <si>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</si>
  <si>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</si>
  <si>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</si>
  <si>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</si>
  <si>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</si>
  <si>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</si>
  <si>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</si>
  <si>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</si>
  <si>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</si>
  <si>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</si>
  <si>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</si>
  <si>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</si>
  <si>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</si>
  <si>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</si>
  <si>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</si>
  <si>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</si>
  <si>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</si>
  <si>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</si>
  <si>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</si>
  <si>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</si>
  <si>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</si>
  <si>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</si>
  <si>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</si>
  <si>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</si>
  <si>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</si>
  <si>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</si>
  <si>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</si>
  <si>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</si>
  <si>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</si>
  <si>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</si>
  <si>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</si>
  <si>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</si>
  <si>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</si>
  <si>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</si>
  <si>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</si>
  <si>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</si>
  <si>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</si>
  <si>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</si>
  <si>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</si>
  <si>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</si>
  <si>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</si>
  <si>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</si>
  <si>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</si>
  <si>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</si>
  <si>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</si>
  <si>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</si>
  <si>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</si>
  <si>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</si>
  <si>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</si>
  <si>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</si>
  <si>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</si>
  <si>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</si>
  <si>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</si>
  <si>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</si>
  <si>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</si>
  <si>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</si>
  <si>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</si>
  <si>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</si>
  <si>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</si>
  <si>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</si>
  <si>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</si>
  <si>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</si>
  <si>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</si>
  <si>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</si>
  <si>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</si>
  <si>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</si>
  <si>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</si>
  <si>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</si>
  <si>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</si>
  <si>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</si>
  <si>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</si>
  <si>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</si>
  <si>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</si>
  <si>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</si>
  <si>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</si>
  <si>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</si>
  <si>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</si>
  <si>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</si>
  <si>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</si>
  <si>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</si>
  <si>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</si>
  <si>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</si>
  <si>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</si>
  <si>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</si>
  <si>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</si>
  <si>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</si>
  <si>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</si>
  <si>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</si>
  <si>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</si>
  <si>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</si>
  <si>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</si>
  <si>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</si>
  <si>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</si>
  <si>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</si>
  <si>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</si>
  <si>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</si>
  <si>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</si>
  <si>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</si>
  <si>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</si>
  <si>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</si>
  <si>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</si>
  <si>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</si>
  <si>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</si>
  <si>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</si>
  <si>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</si>
  <si>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</si>
  <si>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</si>
  <si>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</si>
  <si>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</si>
  <si>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</si>
  <si>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</si>
  <si>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</si>
  <si>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</si>
  <si>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</si>
  <si>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</si>
  <si>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</si>
  <si>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</si>
  <si>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</si>
  <si>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</si>
  <si>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</si>
  <si>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</si>
  <si>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</si>
  <si>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</si>
  <si>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</si>
  <si>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</si>
  <si>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</si>
  <si>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</si>
  <si>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</si>
  <si>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</si>
  <si>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</si>
  <si>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</si>
  <si>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</si>
  <si>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</si>
  <si>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</si>
  <si>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</si>
  <si>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</si>
  <si>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</si>
  <si>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</si>
  <si>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</si>
  <si>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</si>
  <si>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</si>
  <si>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</si>
  <si>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</si>
  <si>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</si>
  <si>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</si>
  <si>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</si>
  <si>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</si>
  <si>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</si>
  <si>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</si>
  <si>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</si>
  <si>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</si>
  <si>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</si>
  <si>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</si>
  <si>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</si>
  <si>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</si>
  <si>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</si>
  <si>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</si>
  <si>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</si>
  <si>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</si>
  <si>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</si>
  <si>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</si>
  <si>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</si>
  <si>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</si>
  <si>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</si>
  <si>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</si>
  <si>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</si>
  <si>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</si>
  <si>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</si>
  <si>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</si>
  <si>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</si>
  <si>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</si>
  <si>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</si>
  <si>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</si>
  <si>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</si>
  <si>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</si>
  <si>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</si>
  <si>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</si>
  <si>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</si>
  <si>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</si>
  <si>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</si>
  <si>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</si>
  <si>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</si>
  <si>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</si>
  <si>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</si>
  <si>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</si>
  <si>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</si>
  <si>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</si>
  <si>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</si>
  <si>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</si>
  <si>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</si>
  <si>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</si>
  <si>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</si>
  <si>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</si>
  <si>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</si>
  <si>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</si>
  <si>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</si>
  <si>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</si>
  <si>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</si>
  <si>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</si>
  <si>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</si>
  <si>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</si>
  <si>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</si>
  <si>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</si>
  <si>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</si>
  <si>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</si>
  <si>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</si>
  <si>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</si>
  <si>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</si>
  <si>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</si>
  <si>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</si>
  <si>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</si>
  <si>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</si>
  <si>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</si>
  <si>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</si>
  <si>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</si>
  <si>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</si>
  <si>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</si>
  <si>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</si>
  <si>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</si>
  <si>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</si>
  <si>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</si>
  <si>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</si>
  <si>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</si>
  <si>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</si>
  <si>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</si>
  <si>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</si>
  <si>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</si>
  <si>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</si>
  <si>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</si>
  <si>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</si>
  <si>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</si>
  <si>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</si>
  <si>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</si>
  <si>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</si>
  <si>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</si>
  <si>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</si>
  <si>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</si>
  <si>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</si>
  <si>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</si>
  <si>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</si>
  <si>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</si>
  <si>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</si>
  <si>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</si>
  <si>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</si>
  <si>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</si>
  <si>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</si>
  <si>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</si>
  <si>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</si>
  <si>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</si>
  <si>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</si>
  <si>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</si>
  <si>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</si>
  <si>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</si>
  <si>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</si>
  <si>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</si>
  <si>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</si>
  <si>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</si>
  <si>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</si>
  <si>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</si>
  <si>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</si>
  <si>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</si>
  <si>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</si>
  <si>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</si>
  <si>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</si>
  <si>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</si>
  <si>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</si>
  <si>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</si>
  <si>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</si>
  <si>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</si>
  <si>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</si>
  <si>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</si>
  <si>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</si>
  <si>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</si>
  <si>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</si>
  <si>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</si>
  <si>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</si>
  <si>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</si>
  <si>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</si>
  <si>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</si>
  <si>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</si>
  <si>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</si>
  <si>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</si>
  <si>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</si>
  <si>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</si>
  <si>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</si>
  <si>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</si>
  <si>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</si>
  <si>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</si>
  <si>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</si>
  <si>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</si>
  <si>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</si>
  <si>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</si>
  <si>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</si>
  <si>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</si>
  <si>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</si>
  <si>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</si>
  <si>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</si>
  <si>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</si>
  <si>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</si>
  <si>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</si>
  <si>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</si>
  <si>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</si>
  <si>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</si>
  <si>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</si>
  <si>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</si>
  <si>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</si>
  <si>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</si>
  <si>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</si>
  <si>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</si>
  <si>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</si>
  <si>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</si>
  <si>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</si>
  <si>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</si>
  <si>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</si>
  <si>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</si>
  <si>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</si>
  <si>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</si>
  <si>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</si>
  <si>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</si>
  <si>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</si>
  <si>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</si>
  <si>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</si>
  <si>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</si>
  <si>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</si>
  <si>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</si>
  <si>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</si>
  <si>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</si>
  <si>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</si>
  <si>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</si>
  <si>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</si>
  <si>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</si>
  <si>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</si>
  <si>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</si>
  <si>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</si>
  <si>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</si>
  <si>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</si>
  <si>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</si>
  <si>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</si>
  <si>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</si>
  <si>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</si>
  <si>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</si>
  <si>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</si>
  <si>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</si>
  <si>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</si>
  <si>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</si>
  <si>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</si>
  <si>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</si>
  <si>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</si>
  <si>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</si>
  <si>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</si>
  <si>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</si>
  <si>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</si>
  <si>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</si>
  <si>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</si>
  <si>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</si>
  <si>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</si>
  <si>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</si>
  <si>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</si>
  <si>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</si>
  <si>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</si>
  <si>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</si>
  <si>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</si>
  <si>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</si>
  <si>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</si>
  <si>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</si>
  <si>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</si>
  <si>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</si>
  <si>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</si>
  <si>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</si>
  <si>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</si>
  <si>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</si>
  <si>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</si>
  <si>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</si>
  <si>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</si>
  <si>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</si>
  <si>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</si>
  <si>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</si>
  <si>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</si>
  <si>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</si>
  <si>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</si>
  <si>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</si>
  <si>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</si>
  <si>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</si>
  <si>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</si>
  <si>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</si>
  <si>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</si>
  <si>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</si>
  <si>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</si>
  <si>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</si>
  <si>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</si>
  <si>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</si>
  <si>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</si>
  <si>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</si>
  <si>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</si>
  <si>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</si>
  <si>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</si>
  <si>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</si>
  <si>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</si>
  <si>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</si>
  <si>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</si>
  <si>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</si>
  <si>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</si>
  <si>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</si>
  <si>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</si>
  <si>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</si>
  <si>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</si>
  <si>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</si>
  <si>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</si>
  <si>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</si>
  <si>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</si>
  <si>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</si>
  <si>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</si>
  <si>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</si>
  <si>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</si>
  <si>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</si>
  <si>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</si>
  <si>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</si>
  <si>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</si>
  <si>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</si>
  <si>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</si>
  <si>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</si>
  <si>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</si>
  <si>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</si>
  <si>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</si>
  <si>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</si>
  <si>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</si>
  <si>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</si>
  <si>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</si>
  <si>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</si>
  <si>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</si>
  <si>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</si>
  <si>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</si>
  <si>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</si>
  <si>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</si>
  <si>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</si>
  <si>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</si>
  <si>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</si>
  <si>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</si>
  <si>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</si>
  <si>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</si>
  <si>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</si>
  <si>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</si>
  <si>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</si>
  <si>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</si>
  <si>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</si>
  <si>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</si>
  <si>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</si>
  <si>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</si>
  <si>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</si>
  <si>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</si>
  <si>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</si>
  <si>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</si>
  <si>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</si>
  <si>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</si>
  <si>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</si>
  <si>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</si>
  <si>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</si>
  <si>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</si>
  <si>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</si>
  <si>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</si>
  <si>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</si>
  <si>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</si>
  <si>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</si>
  <si>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</si>
  <si>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</si>
  <si>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</si>
  <si>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</si>
  <si>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</si>
  <si>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</si>
  <si>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</si>
  <si>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</si>
  <si>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</si>
  <si>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</si>
  <si>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</si>
  <si>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</si>
  <si>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</si>
  <si>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</si>
  <si>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</si>
  <si>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</si>
  <si>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</si>
  <si>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</si>
  <si>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</si>
  <si>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</si>
  <si>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</si>
  <si>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</si>
  <si>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</si>
  <si>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</si>
  <si>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</si>
  <si>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</si>
  <si>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</si>
  <si>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</si>
  <si>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</si>
  <si>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CRP Driftwood Flats LP</t>
  </si>
  <si>
    <t>Driftwood Flats</t>
  </si>
  <si>
    <t>Paul Salib</t>
  </si>
  <si>
    <t>Authorized Signatory</t>
  </si>
  <si>
    <t>City of Santa Cruz Redevelopment Agency</t>
  </si>
  <si>
    <t>Ms. Bonnie Lopscomb</t>
  </si>
  <si>
    <t>Executive Director</t>
  </si>
  <si>
    <t>337 Locust Street</t>
  </si>
  <si>
    <t xml:space="preserve">Santa Cruz </t>
  </si>
  <si>
    <t>831-420-5150</t>
  </si>
  <si>
    <t>831-425-151</t>
  </si>
  <si>
    <t>blipscomb@ci.santa-cruz.ca.us</t>
  </si>
  <si>
    <t>407, 409 and 413 Pacific Avenue</t>
  </si>
  <si>
    <t>007-023-018 and 007-023-019</t>
  </si>
  <si>
    <t>122 E 42nd Street, suite 1903</t>
  </si>
  <si>
    <t>New York</t>
  </si>
  <si>
    <t>NY</t>
  </si>
  <si>
    <t>212-776-1914</t>
  </si>
  <si>
    <t>psalib@crpaffordable.com</t>
  </si>
  <si>
    <t>Community Revitalization and Development Corporation</t>
  </si>
  <si>
    <t>635 Parkview Avenue</t>
  </si>
  <si>
    <t>Managing GP</t>
  </si>
  <si>
    <t>Redding</t>
  </si>
  <si>
    <t>CA</t>
  </si>
  <si>
    <t>David Rutledge</t>
  </si>
  <si>
    <t>530-241-6960</t>
  </si>
  <si>
    <t>CRP Driftwood Flats AGP LLC</t>
  </si>
  <si>
    <t>Administrative GP</t>
  </si>
  <si>
    <t>122 East 42nd Street</t>
  </si>
  <si>
    <t xml:space="preserve">New York </t>
  </si>
  <si>
    <t xml:space="preserve">CRP Affordable Housing and Community Development LLC </t>
  </si>
  <si>
    <t xml:space="preserve">CRP Affordable Housing and Community Development LLC																								
																								</t>
  </si>
  <si>
    <t xml:space="preserve">122 E 42nd Street, suite 1903																		</t>
  </si>
  <si>
    <t>Seth Sterneck</t>
  </si>
  <si>
    <t>646-518-7280</t>
  </si>
  <si>
    <t>ssterneck@crpaffordable.com</t>
  </si>
  <si>
    <t>Developer</t>
  </si>
  <si>
    <t>CRP Affordable Housing and Community Development LLC</t>
  </si>
  <si>
    <t>New York, NY 10168</t>
  </si>
  <si>
    <t>217-776-1914</t>
  </si>
  <si>
    <t>Hobson Bernardino + Davis LLP</t>
  </si>
  <si>
    <t>6060 Center Drive, Floor 10</t>
  </si>
  <si>
    <t>Los Angeles, CA 90045</t>
  </si>
  <si>
    <t>Jason Hobson</t>
  </si>
  <si>
    <t>213-235-9191</t>
  </si>
  <si>
    <t>jhobson@hbdlegal.com</t>
  </si>
  <si>
    <t>Ironcore Construction LLC</t>
  </si>
  <si>
    <t>4429 Morena Boulevard, Suite A</t>
  </si>
  <si>
    <t>San Diego, CA 92127</t>
  </si>
  <si>
    <t>Tom Hodgins</t>
  </si>
  <si>
    <t>(619) 378-7878</t>
  </si>
  <si>
    <t>thodgin@ironcorecc.com</t>
  </si>
  <si>
    <t>Aura Architecture Inc.</t>
  </si>
  <si>
    <t xml:space="preserve">434 N Main Suite </t>
  </si>
  <si>
    <t>Corona CA 92878</t>
  </si>
  <si>
    <t>Garrett Bascom</t>
  </si>
  <si>
    <t>909-206-9177</t>
  </si>
  <si>
    <t>gbascom@crpaffordable.com</t>
  </si>
  <si>
    <t>Novogradac &amp; Company LLP</t>
  </si>
  <si>
    <t>1300 114th Avenue SE, Suite 240</t>
  </si>
  <si>
    <t>Bellevue, WA 98004</t>
  </si>
  <si>
    <t>Thomas Stagg</t>
  </si>
  <si>
    <t>thomas.stagg@novoco.com</t>
  </si>
  <si>
    <t>Partner Energy</t>
  </si>
  <si>
    <t>980 Knox St. Suite 150</t>
  </si>
  <si>
    <t>Los Angeles, Ca 90502</t>
  </si>
  <si>
    <t>Kelsey Shaw</t>
  </si>
  <si>
    <t>310-356-2199</t>
  </si>
  <si>
    <t>kshaw@ptrenergy.com</t>
  </si>
  <si>
    <t>Novogradac Consulting LLP</t>
  </si>
  <si>
    <t>6700 Antioch Rd #450</t>
  </si>
  <si>
    <t>Merriam, Kansas 66204</t>
  </si>
  <si>
    <t>515-519-1234</t>
  </si>
  <si>
    <t xml:space="preserve">thomas.stagg@novoco.com										</t>
  </si>
  <si>
    <t>Rachel Denton</t>
  </si>
  <si>
    <t>rachel.denton@novoco.com</t>
  </si>
  <si>
    <t>913-312-4612</t>
  </si>
  <si>
    <t>California Municipal Finance Authority</t>
  </si>
  <si>
    <t xml:space="preserve">2111 Palomar Airport Road, Suite 320
</t>
  </si>
  <si>
    <t>Carlsbad, CA  92011</t>
  </si>
  <si>
    <t>John P. Stoecker</t>
  </si>
  <si>
    <t>(760) 930-1221</t>
  </si>
  <si>
    <t>jstoecker@cmfa-ca.com</t>
  </si>
  <si>
    <t xml:space="preserve">CRP 407 Pacific LLC </t>
  </si>
  <si>
    <t xml:space="preserve">Joel Hammer </t>
  </si>
  <si>
    <t>Other (Specify below)</t>
  </si>
  <si>
    <t>Five Stories of TYPE-III construction over three stories of TYPE I-A construction.</t>
  </si>
  <si>
    <t>Apartments, Single Family Residence, Warehouses + Garage</t>
  </si>
  <si>
    <t>R-T(C) SUBDISTRICT C - BEACH COMMERCIAL</t>
  </si>
  <si>
    <t>PER AB 2097 Automobile parking is nor required as the site is within 0.5 miles of a major transit stop</t>
  </si>
  <si>
    <t>70 feet Maximum; additional 33 feet allowed per govt. code 65915</t>
  </si>
  <si>
    <t>FPI Management Corporation</t>
  </si>
  <si>
    <t>800 Iron Point Road</t>
  </si>
  <si>
    <t>Folsom, CA 95630</t>
  </si>
  <si>
    <t>Michelle Scoullar</t>
  </si>
  <si>
    <t>916-357-5312</t>
  </si>
  <si>
    <t>michelle.scoullar@fpimgt.com</t>
  </si>
  <si>
    <t xml:space="preserve">Community Revitalization and Development Corporation </t>
  </si>
  <si>
    <t>Construction Loan (Tax- Exempt)</t>
  </si>
  <si>
    <t>Construction Loan (Taxable)</t>
  </si>
  <si>
    <t>Federal LIHTC Equity</t>
  </si>
  <si>
    <t>State LIHTC Equity</t>
  </si>
  <si>
    <t>Deferred Costs</t>
  </si>
  <si>
    <t>300 South Grand Avenue</t>
  </si>
  <si>
    <t>Los Angeles, CA 90071</t>
  </si>
  <si>
    <t>Hao Li</t>
  </si>
  <si>
    <t>212-239-1914</t>
  </si>
  <si>
    <t>Tax-Exempt Bonds/Private</t>
  </si>
  <si>
    <t>Taxable Loan/Private</t>
  </si>
  <si>
    <t>122 East 42nd St, STE 1903</t>
  </si>
  <si>
    <t>New York NY 10168</t>
  </si>
  <si>
    <t>Private</t>
  </si>
  <si>
    <t>Conventional Loan</t>
  </si>
  <si>
    <t>Geenral Utilities</t>
  </si>
  <si>
    <t>Housing Authority of the County of  Santa Cruz</t>
  </si>
  <si>
    <t>(Conventions&amp; Meetings+Office Expenses+Accounting Service+Misc. Administravtive Service)</t>
  </si>
  <si>
    <t>Other: (Legal or Permanent Financing)</t>
  </si>
  <si>
    <t>Other: (Relocation Cost )</t>
  </si>
  <si>
    <t>Other: (CDLAC Fee)</t>
  </si>
  <si>
    <t>Other: (Miscellaenous Third Party Costs+Predevelopment Loan Interest )</t>
  </si>
  <si>
    <t>Late App.Fees, Late, etc</t>
  </si>
  <si>
    <t>122 E 42nd ST RM1903, New York, NY 10168</t>
  </si>
  <si>
    <t>Managing GP Fee</t>
  </si>
  <si>
    <t>Administrative GP Fee</t>
  </si>
  <si>
    <t>Provided</t>
  </si>
  <si>
    <t>Not Applicable</t>
  </si>
  <si>
    <t>Permanent Loan (Tranche A)</t>
  </si>
  <si>
    <t>Permanent Loan (Tranche B)</t>
  </si>
  <si>
    <t>January</t>
  </si>
  <si>
    <t>CRP Affordable Housing and Community Development LLC and Community Revilatization and Development Corporation</t>
  </si>
  <si>
    <t>david@crdc.org</t>
  </si>
  <si>
    <t>Supplies</t>
  </si>
  <si>
    <t>Property Liability Insurance:</t>
  </si>
  <si>
    <t>AB 2011</t>
  </si>
  <si>
    <t>Other: (Bond Premium)</t>
  </si>
  <si>
    <t>Other: (Lender Legal+ Bond Issur Legal+MGP Legal)</t>
  </si>
  <si>
    <t>US bancorp</t>
  </si>
  <si>
    <t>1307 Washington Avenue, Suite 300</t>
  </si>
  <si>
    <t>St. Luis, MO 63103</t>
  </si>
  <si>
    <t>Sebastian Glowacki</t>
  </si>
  <si>
    <t>303-349-4132</t>
  </si>
  <si>
    <t>sebastian.glowacki@usbank.com</t>
  </si>
  <si>
    <t>Equity/Private</t>
  </si>
  <si>
    <t>Variable</t>
  </si>
  <si>
    <t>Workers Comp and Other Benefits</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</si>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</sst>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7"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8" fillId="0" borderId="0">
      <alignment vertical="top"/>
    </xf>
    <xf numFmtId="0" fontId="62" fillId="0" borderId="0">
      <alignment vertical="top"/>
    </xf>
    <xf numFmtId="0" fontId="62" fillId="0" borderId="0">
      <alignment vertical="top"/>
    </xf>
    <xf numFmtId="0" fontId="1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9" fillId="0" borderId="0"/>
  </cellStyleXfs>
  <cellXfs count="269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2"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4"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8" fillId="0" borderId="0" xfId="698" applyNumberFormat="1" applyFont="1"/>
    <xf numFmtId="0" fontId="185"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6"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8"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3" fillId="47" borderId="0" xfId="8737" applyNumberFormat="1" applyFont="1" applyFill="1" applyBorder="1" applyAlignment="1"/>
    <xf numFmtId="0" fontId="2" fillId="47" borderId="41" xfId="8736" applyFill="1" applyBorder="1"/>
    <xf numFmtId="0" fontId="104" fillId="47" borderId="0" xfId="8736" applyFont="1" applyFill="1"/>
    <xf numFmtId="0" fontId="177" fillId="47" borderId="0" xfId="8736" applyFont="1" applyFill="1"/>
    <xf numFmtId="0" fontId="103" fillId="47" borderId="41" xfId="8736" applyFont="1" applyFill="1" applyBorder="1"/>
    <xf numFmtId="0" fontId="103" fillId="0" borderId="0" xfId="8736" applyFont="1"/>
    <xf numFmtId="0" fontId="165"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8" fillId="44" borderId="0" xfId="8736" applyFont="1" applyFill="1"/>
    <xf numFmtId="10" fontId="168"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79" fillId="47" borderId="0" xfId="8736" applyFont="1" applyFill="1"/>
    <xf numFmtId="0" fontId="103" fillId="45" borderId="31" xfId="8736" applyFont="1" applyFill="1" applyBorder="1"/>
    <xf numFmtId="0" fontId="2" fillId="47" borderId="0" xfId="8736" applyFill="1" applyAlignment="1">
      <alignment horizontal="left"/>
    </xf>
    <xf numFmtId="0" fontId="171" fillId="51" borderId="11" xfId="8736" applyFont="1" applyFill="1" applyBorder="1"/>
    <xf numFmtId="0" fontId="171" fillId="51" borderId="76" xfId="8736" applyFont="1" applyFill="1" applyBorder="1"/>
    <xf numFmtId="0" fontId="172" fillId="51" borderId="11" xfId="8736" applyFont="1" applyFill="1" applyBorder="1" applyAlignment="1">
      <alignment horizontal="center"/>
    </xf>
    <xf numFmtId="0" fontId="172"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3"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0" fontId="0" fillId="5" borderId="4" xfId="0" applyFill="1" applyBorder="1" applyAlignment="1" applyProtection="1">
      <alignment horizontal="left"/>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569"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18" fillId="5" borderId="3" xfId="569" applyFill="1" applyBorder="1" applyAlignment="1" applyProtection="1">
      <alignment horizontal="left" vertical="center" wrapText="1"/>
      <protection locked="0"/>
    </xf>
    <xf numFmtId="0" fontId="18" fillId="5" borderId="4" xfId="569" applyFill="1" applyBorder="1" applyAlignment="1" applyProtection="1">
      <alignment horizontal="left" vertical="center" wrapText="1"/>
      <protection locked="0"/>
    </xf>
    <xf numFmtId="0" fontId="18" fillId="5" borderId="5" xfId="569" applyFill="1" applyBorder="1" applyAlignment="1" applyProtection="1">
      <alignment horizontal="left" vertical="center" wrapText="1"/>
      <protection locked="0"/>
    </xf>
    <xf numFmtId="0" fontId="18" fillId="5" borderId="11" xfId="569"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6" xfId="569"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11" xfId="0" applyFont="1" applyFill="1" applyBorder="1" applyAlignment="1" applyProtection="1">
      <alignment vertical="center" wrapText="1"/>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18" fillId="5" borderId="11" xfId="569" applyFill="1" applyBorder="1" applyAlignment="1" applyProtection="1">
      <alignment horizontal="left" wrapText="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569"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4"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5"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6" fillId="47" borderId="65" xfId="8736" applyFont="1" applyFill="1" applyBorder="1" applyAlignment="1">
      <alignment horizontal="center"/>
    </xf>
    <xf numFmtId="0" fontId="166" fillId="47" borderId="29" xfId="8736" applyFont="1" applyFill="1" applyBorder="1" applyAlignment="1">
      <alignment horizontal="center"/>
    </xf>
    <xf numFmtId="0" fontId="166"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5" fillId="47" borderId="66" xfId="8736" applyFont="1" applyFill="1" applyBorder="1" applyAlignment="1">
      <alignment horizontal="center"/>
    </xf>
    <xf numFmtId="0" fontId="165" fillId="47" borderId="0" xfId="8736" applyFont="1" applyFill="1" applyAlignment="1">
      <alignment horizontal="center"/>
    </xf>
    <xf numFmtId="0" fontId="165"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569"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6"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4" fillId="45" borderId="80" xfId="569" applyFont="1" applyFill="1" applyBorder="1" applyAlignment="1" applyProtection="1">
      <alignment horizontal="center" wrapText="1"/>
      <protection hidden="1"/>
    </xf>
    <xf numFmtId="0" fontId="164" fillId="45" borderId="79" xfId="569" applyFont="1" applyFill="1" applyBorder="1" applyAlignment="1" applyProtection="1">
      <alignment horizontal="center" wrapText="1"/>
      <protection hidden="1"/>
    </xf>
    <xf numFmtId="0" fontId="164" fillId="45" borderId="78" xfId="569" applyFont="1" applyFill="1" applyBorder="1" applyAlignment="1" applyProtection="1">
      <alignment horizontal="center" wrapText="1"/>
      <protection hidden="1"/>
    </xf>
    <xf numFmtId="0" fontId="164" fillId="45" borderId="13" xfId="569" applyFont="1" applyFill="1" applyBorder="1" applyAlignment="1" applyProtection="1">
      <alignment horizontal="left" wrapText="1"/>
      <protection hidden="1"/>
    </xf>
    <xf numFmtId="0" fontId="164" fillId="45" borderId="13" xfId="569" applyFont="1" applyFill="1" applyBorder="1" applyAlignment="1" applyProtection="1">
      <alignment horizontal="center" wrapText="1"/>
      <protection hidden="1"/>
    </xf>
    <xf numFmtId="0" fontId="173" fillId="45" borderId="67" xfId="8736" applyFont="1" applyFill="1" applyBorder="1" applyAlignment="1">
      <alignment horizontal="right"/>
    </xf>
    <xf numFmtId="0" fontId="173" fillId="45" borderId="68" xfId="8736"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6" applyFont="1" applyFill="1" applyBorder="1" applyAlignment="1">
      <alignment horizontal="left" wrapText="1"/>
    </xf>
    <xf numFmtId="0" fontId="170" fillId="48" borderId="0" xfId="8736" applyFont="1" applyFill="1" applyAlignment="1">
      <alignment horizontal="left" wrapText="1"/>
    </xf>
    <xf numFmtId="0" fontId="170" fillId="48" borderId="41" xfId="8736" applyFont="1" applyFill="1" applyBorder="1" applyAlignment="1">
      <alignment horizontal="left" wrapText="1"/>
    </xf>
    <xf numFmtId="0" fontId="170" fillId="48" borderId="73" xfId="8736" applyFont="1" applyFill="1" applyBorder="1" applyAlignment="1">
      <alignment horizontal="left" wrapText="1"/>
    </xf>
    <xf numFmtId="0" fontId="170" fillId="48" borderId="42" xfId="8736" applyFont="1" applyFill="1" applyBorder="1" applyAlignment="1">
      <alignment horizontal="left" wrapText="1"/>
    </xf>
    <xf numFmtId="0" fontId="170" fillId="48" borderId="44" xfId="8736" applyFont="1" applyFill="1" applyBorder="1" applyAlignment="1">
      <alignment horizontal="left" wrapText="1"/>
    </xf>
    <xf numFmtId="0" fontId="172" fillId="45" borderId="69" xfId="8736" applyFont="1" applyFill="1" applyBorder="1" applyAlignment="1">
      <alignment horizontal="right"/>
    </xf>
    <xf numFmtId="0" fontId="172" fillId="45" borderId="70" xfId="8736"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6"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6" applyFont="1" applyFill="1" applyBorder="1" applyAlignment="1" applyProtection="1">
      <alignment horizontal="center"/>
      <protection locked="0"/>
    </xf>
    <xf numFmtId="0" fontId="171" fillId="48" borderId="86" xfId="8736" applyFont="1" applyFill="1" applyBorder="1" applyAlignment="1" applyProtection="1">
      <alignment horizontal="center"/>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6" applyFont="1" applyFill="1" applyBorder="1" applyAlignment="1" applyProtection="1">
      <alignment horizontal="left"/>
      <protection locked="0"/>
    </xf>
    <xf numFmtId="0" fontId="171" fillId="48" borderId="86" xfId="8736" applyFont="1" applyFill="1" applyBorder="1" applyAlignment="1" applyProtection="1">
      <alignment horizontal="left"/>
      <protection locked="0"/>
    </xf>
    <xf numFmtId="0" fontId="171"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1" fillId="48" borderId="72" xfId="8736"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173" fillId="48" borderId="11" xfId="8736"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6" applyFont="1" applyFill="1" applyBorder="1" applyAlignment="1" applyProtection="1">
      <alignment horizontal="left"/>
      <protection locked="0"/>
    </xf>
    <xf numFmtId="0" fontId="171"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6" applyFont="1" applyFill="1" applyBorder="1" applyAlignment="1">
      <alignment horizontal="right"/>
    </xf>
    <xf numFmtId="0" fontId="171" fillId="45" borderId="11" xfId="8736"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1" fillId="48" borderId="9" xfId="8736" applyFont="1" applyFill="1" applyBorder="1" applyAlignment="1">
      <alignment horizontal="center"/>
    </xf>
    <xf numFmtId="0" fontId="171" fillId="48" borderId="6" xfId="8736" applyFont="1" applyFill="1" applyBorder="1" applyAlignment="1">
      <alignment horizontal="center"/>
    </xf>
    <xf numFmtId="0" fontId="171"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3"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5" fillId="45" borderId="68" xfId="8736" applyFont="1" applyFill="1" applyBorder="1" applyAlignment="1">
      <alignment horizontal="center"/>
    </xf>
    <xf numFmtId="0" fontId="165" fillId="45" borderId="71" xfId="8736" applyFont="1" applyFill="1" applyBorder="1" applyAlignment="1">
      <alignment horizontal="center"/>
    </xf>
    <xf numFmtId="0" fontId="172" fillId="51" borderId="11" xfId="8736" applyFont="1" applyFill="1" applyBorder="1" applyAlignment="1">
      <alignment horizontal="center"/>
    </xf>
    <xf numFmtId="0" fontId="172" fillId="51" borderId="76" xfId="8736" applyFont="1" applyFill="1" applyBorder="1" applyAlignment="1">
      <alignment horizontal="center"/>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5"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1" fillId="48" borderId="72" xfId="8736" applyFont="1" applyFill="1" applyBorder="1" applyAlignment="1" applyProtection="1">
      <alignment horizontal="left" vertical="top"/>
      <protection locked="0"/>
    </xf>
    <xf numFmtId="0" fontId="171" fillId="48" borderId="11" xfId="8736" applyFont="1" applyFill="1" applyBorder="1" applyAlignment="1" applyProtection="1">
      <alignment horizontal="left" vertical="top"/>
      <protection locked="0"/>
    </xf>
    <xf numFmtId="0" fontId="171" fillId="48" borderId="76" xfId="8736" applyFont="1" applyFill="1" applyBorder="1" applyAlignment="1" applyProtection="1">
      <alignment horizontal="left" vertical="top"/>
      <protection locked="0"/>
    </xf>
    <xf numFmtId="0" fontId="171" fillId="48" borderId="69" xfId="8736" applyFont="1" applyFill="1" applyBorder="1" applyAlignment="1" applyProtection="1">
      <alignment horizontal="left" vertical="top"/>
      <protection locked="0"/>
    </xf>
    <xf numFmtId="0" fontId="171" fillId="48" borderId="70" xfId="8736" applyFont="1" applyFill="1" applyBorder="1" applyAlignment="1" applyProtection="1">
      <alignment horizontal="left" vertical="top"/>
      <protection locked="0"/>
    </xf>
    <xf numFmtId="0" fontId="171" fillId="48" borderId="77" xfId="8736" applyFont="1" applyFill="1" applyBorder="1" applyAlignment="1" applyProtection="1">
      <alignment horizontal="left" vertical="top"/>
      <protection locked="0"/>
    </xf>
    <xf numFmtId="14" fontId="171" fillId="48" borderId="11" xfId="8736" applyNumberFormat="1" applyFont="1" applyFill="1" applyBorder="1" applyAlignment="1" applyProtection="1">
      <alignment horizontal="center"/>
      <protection locked="0"/>
    </xf>
    <xf numFmtId="14" fontId="171" fillId="48" borderId="76" xfId="8736" applyNumberFormat="1" applyFont="1" applyFill="1" applyBorder="1" applyAlignment="1" applyProtection="1">
      <alignment horizontal="center"/>
      <protection locked="0"/>
    </xf>
    <xf numFmtId="0" fontId="171" fillId="48" borderId="69" xfId="8736" applyFont="1" applyFill="1" applyBorder="1" applyAlignment="1" applyProtection="1">
      <alignment horizontal="center"/>
      <protection locked="0"/>
    </xf>
    <xf numFmtId="0" fontId="171" fillId="48" borderId="70" xfId="8736" applyFont="1" applyFill="1" applyBorder="1" applyAlignment="1" applyProtection="1">
      <alignment horizontal="center"/>
      <protection locked="0"/>
    </xf>
    <xf numFmtId="14" fontId="171" fillId="48" borderId="70" xfId="8736" applyNumberFormat="1" applyFont="1" applyFill="1" applyBorder="1" applyAlignment="1" applyProtection="1">
      <alignment horizontal="center"/>
      <protection locked="0"/>
    </xf>
    <xf numFmtId="14" fontId="171" fillId="48" borderId="77" xfId="8736" applyNumberFormat="1" applyFont="1" applyFill="1" applyBorder="1" applyAlignment="1" applyProtection="1">
      <alignment horizontal="center"/>
      <protection locked="0"/>
    </xf>
    <xf numFmtId="0" fontId="170" fillId="45" borderId="72" xfId="8736" applyFont="1" applyFill="1" applyBorder="1" applyAlignment="1">
      <alignment horizontal="center"/>
    </xf>
    <xf numFmtId="0" fontId="170" fillId="45" borderId="11" xfId="8736" applyFont="1" applyFill="1" applyBorder="1" applyAlignment="1">
      <alignment horizontal="center"/>
    </xf>
    <xf numFmtId="0" fontId="174" fillId="48" borderId="11" xfId="8736" applyFont="1" applyFill="1" applyBorder="1" applyAlignment="1" applyProtection="1">
      <alignment horizontal="left"/>
      <protection locked="0"/>
    </xf>
    <xf numFmtId="14" fontId="173" fillId="48" borderId="11" xfId="8736" applyNumberFormat="1"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68" fontId="173" fillId="48" borderId="76" xfId="8737" applyNumberFormat="1" applyFont="1" applyFill="1" applyBorder="1" applyAlignment="1" applyProtection="1">
      <alignment horizontal="center"/>
      <protection locked="0"/>
    </xf>
    <xf numFmtId="0" fontId="170" fillId="45" borderId="69" xfId="8736" applyFont="1" applyFill="1" applyBorder="1" applyAlignment="1">
      <alignment horizontal="center"/>
    </xf>
    <xf numFmtId="0" fontId="170" fillId="45" borderId="70" xfId="8736" applyFont="1" applyFill="1" applyBorder="1" applyAlignment="1">
      <alignment horizontal="center"/>
    </xf>
    <xf numFmtId="0" fontId="174" fillId="48" borderId="70" xfId="8736" applyFont="1" applyFill="1" applyBorder="1" applyAlignment="1" applyProtection="1">
      <alignment horizontal="left"/>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68" fontId="173" fillId="48" borderId="70" xfId="8737" applyNumberFormat="1" applyFont="1" applyFill="1" applyBorder="1" applyAlignment="1" applyProtection="1">
      <alignment horizontal="center"/>
      <protection locked="0"/>
    </xf>
    <xf numFmtId="168" fontId="173" fillId="48" borderId="77" xfId="8737" applyNumberFormat="1" applyFont="1" applyFill="1" applyBorder="1" applyAlignment="1" applyProtection="1">
      <alignment horizontal="center"/>
      <protection locked="0"/>
    </xf>
    <xf numFmtId="0" fontId="175" fillId="45" borderId="69" xfId="8736" applyFont="1" applyFill="1" applyBorder="1" applyAlignment="1">
      <alignment horizontal="left"/>
    </xf>
    <xf numFmtId="0" fontId="175"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5" fillId="45" borderId="67" xfId="8736" applyFont="1" applyFill="1" applyBorder="1" applyAlignment="1">
      <alignment horizontal="center"/>
    </xf>
    <xf numFmtId="0" fontId="164" fillId="45" borderId="11" xfId="8736" applyFont="1" applyFill="1" applyBorder="1" applyAlignment="1">
      <alignment horizontal="center"/>
    </xf>
    <xf numFmtId="0" fontId="175" fillId="45" borderId="72" xfId="8736" applyFont="1" applyFill="1" applyBorder="1" applyAlignment="1">
      <alignment horizontal="left"/>
    </xf>
    <xf numFmtId="0" fontId="175"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4" fillId="45" borderId="11" xfId="8736" applyFont="1" applyFill="1" applyBorder="1" applyAlignment="1">
      <alignment horizontal="center" wrapText="1"/>
    </xf>
    <xf numFmtId="0" fontId="164" fillId="45" borderId="76" xfId="8736" applyFont="1" applyFill="1" applyBorder="1" applyAlignment="1">
      <alignment horizontal="center" wrapText="1"/>
    </xf>
    <xf numFmtId="0" fontId="164" fillId="48" borderId="90" xfId="8736" applyFont="1" applyFill="1" applyBorder="1" applyAlignment="1">
      <alignment horizontal="left"/>
    </xf>
    <xf numFmtId="0" fontId="164" fillId="48" borderId="4" xfId="8736" applyFont="1" applyFill="1" applyBorder="1" applyAlignment="1">
      <alignment horizontal="left"/>
    </xf>
    <xf numFmtId="0" fontId="164" fillId="48" borderId="5" xfId="8736" applyFont="1" applyFill="1" applyBorder="1" applyAlignment="1">
      <alignment horizontal="left"/>
    </xf>
    <xf numFmtId="0" fontId="168" fillId="48" borderId="68" xfId="8736" applyFont="1" applyFill="1" applyBorder="1" applyAlignment="1" applyProtection="1">
      <alignment horizontal="left"/>
      <protection locked="0"/>
    </xf>
    <xf numFmtId="0" fontId="168" fillId="48" borderId="71" xfId="8736" applyFont="1" applyFill="1" applyBorder="1" applyAlignment="1" applyProtection="1">
      <alignment horizontal="left"/>
      <protection locked="0"/>
    </xf>
    <xf numFmtId="0" fontId="164" fillId="45" borderId="72" xfId="8736" applyFont="1" applyFill="1" applyBorder="1" applyAlignment="1">
      <alignment horizontal="left"/>
    </xf>
    <xf numFmtId="0" fontId="164" fillId="45" borderId="11" xfId="8736" applyFont="1" applyFill="1" applyBorder="1" applyAlignment="1">
      <alignment horizontal="left"/>
    </xf>
    <xf numFmtId="0" fontId="176" fillId="48" borderId="11" xfId="8736" applyFont="1" applyFill="1" applyBorder="1" applyAlignment="1" applyProtection="1">
      <alignment horizontal="left"/>
      <protection locked="0"/>
    </xf>
    <xf numFmtId="0" fontId="176" fillId="48" borderId="76" xfId="8736" applyFont="1" applyFill="1" applyBorder="1" applyAlignment="1" applyProtection="1">
      <alignment horizontal="left"/>
      <protection locked="0"/>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64" fillId="45" borderId="67" xfId="8736" applyFont="1" applyFill="1" applyBorder="1" applyAlignment="1">
      <alignment horizontal="left"/>
    </xf>
    <xf numFmtId="0" fontId="164" fillId="45" borderId="68" xfId="8736" applyFont="1" applyFill="1" applyBorder="1" applyAlignment="1">
      <alignment horizontal="left"/>
    </xf>
    <xf numFmtId="0" fontId="168" fillId="48" borderId="3" xfId="8736" applyFont="1" applyFill="1" applyBorder="1" applyAlignment="1" applyProtection="1">
      <alignment horizontal="center"/>
      <protection locked="0"/>
    </xf>
    <xf numFmtId="0" fontId="168" fillId="48" borderId="4" xfId="8736" applyFont="1" applyFill="1" applyBorder="1" applyAlignment="1" applyProtection="1">
      <alignment horizontal="center"/>
      <protection locked="0"/>
    </xf>
    <xf numFmtId="0" fontId="168" fillId="48" borderId="81" xfId="8736" applyFont="1" applyFill="1" applyBorder="1" applyAlignment="1" applyProtection="1">
      <alignment horizontal="center"/>
      <protection locked="0"/>
    </xf>
    <xf numFmtId="0" fontId="172" fillId="45" borderId="11" xfId="8736" applyFont="1" applyFill="1" applyBorder="1" applyAlignment="1">
      <alignment horizontal="center"/>
    </xf>
    <xf numFmtId="0" fontId="178" fillId="45" borderId="11" xfId="8736" applyFont="1" applyFill="1" applyBorder="1" applyAlignment="1">
      <alignment horizontal="left"/>
    </xf>
    <xf numFmtId="0" fontId="178" fillId="45" borderId="76" xfId="8736" applyFont="1" applyFill="1" applyBorder="1" applyAlignment="1">
      <alignment horizontal="left"/>
    </xf>
    <xf numFmtId="0" fontId="165" fillId="45" borderId="93" xfId="8736" applyFont="1" applyFill="1" applyBorder="1" applyAlignment="1">
      <alignment horizontal="center"/>
    </xf>
    <xf numFmtId="0" fontId="165" fillId="45" borderId="92" xfId="8736" applyFont="1" applyFill="1" applyBorder="1" applyAlignment="1">
      <alignment horizontal="center"/>
    </xf>
    <xf numFmtId="0" fontId="165" fillId="45" borderId="91" xfId="8736" applyFont="1" applyFill="1" applyBorder="1" applyAlignment="1">
      <alignment horizontal="center"/>
    </xf>
    <xf numFmtId="0" fontId="172"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8" fillId="48" borderId="68" xfId="8736" applyFont="1" applyFill="1" applyBorder="1" applyAlignment="1" applyProtection="1">
      <alignment horizontal="left" vertical="center" wrapText="1"/>
      <protection locked="0"/>
    </xf>
    <xf numFmtId="0" fontId="168" fillId="48" borderId="71" xfId="8736" applyFont="1" applyFill="1" applyBorder="1" applyAlignment="1" applyProtection="1">
      <alignment horizontal="left" vertical="center" wrapText="1"/>
      <protection locked="0"/>
    </xf>
    <xf numFmtId="0" fontId="168" fillId="48" borderId="11" xfId="8736" applyFont="1" applyFill="1" applyBorder="1" applyAlignment="1" applyProtection="1">
      <alignment horizontal="left" vertical="center" wrapText="1"/>
      <protection locked="0"/>
    </xf>
    <xf numFmtId="0" fontId="168" fillId="48" borderId="76" xfId="8736" applyFont="1" applyFill="1" applyBorder="1" applyAlignment="1" applyProtection="1">
      <alignment horizontal="left" vertical="center" wrapText="1"/>
      <protection locked="0"/>
    </xf>
    <xf numFmtId="0" fontId="171" fillId="48" borderId="72"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left" vertical="top" wrapText="1"/>
      <protection locked="0"/>
    </xf>
    <xf numFmtId="0" fontId="171" fillId="48" borderId="69" xfId="8736" applyFont="1" applyFill="1" applyBorder="1" applyAlignment="1" applyProtection="1">
      <alignment horizontal="left" vertical="top" wrapText="1"/>
      <protection locked="0"/>
    </xf>
    <xf numFmtId="0" fontId="171" fillId="48" borderId="70" xfId="8736" applyFont="1" applyFill="1" applyBorder="1" applyAlignment="1" applyProtection="1">
      <alignment horizontal="left" vertical="top" wrapText="1"/>
      <protection locked="0"/>
    </xf>
    <xf numFmtId="0" fontId="168" fillId="48" borderId="11" xfId="8736" applyFont="1" applyFill="1" applyBorder="1" applyAlignment="1" applyProtection="1">
      <alignment horizontal="center" vertical="center" wrapText="1"/>
      <protection locked="0"/>
    </xf>
    <xf numFmtId="0" fontId="168" fillId="48" borderId="76" xfId="8736" applyFont="1" applyFill="1" applyBorder="1" applyAlignment="1" applyProtection="1">
      <alignment horizontal="center" vertical="center" wrapText="1"/>
      <protection locked="0"/>
    </xf>
    <xf numFmtId="0" fontId="168" fillId="48" borderId="70" xfId="8736" applyFont="1" applyFill="1" applyBorder="1" applyAlignment="1" applyProtection="1">
      <alignment horizontal="center" vertical="center" wrapText="1"/>
      <protection locked="0"/>
    </xf>
    <xf numFmtId="0" fontId="168"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2" fillId="45" borderId="11" xfId="8736" applyFont="1" applyFill="1" applyBorder="1" applyAlignment="1">
      <alignment horizontal="center" wrapText="1"/>
    </xf>
    <xf numFmtId="0" fontId="164"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8" fillId="48" borderId="68" xfId="8736" applyFont="1" applyFill="1" applyBorder="1" applyAlignment="1" applyProtection="1">
      <alignment horizontal="left" wrapText="1"/>
      <protection locked="0"/>
    </xf>
    <xf numFmtId="0" fontId="168" fillId="48" borderId="71" xfId="8736" applyFont="1" applyFill="1" applyBorder="1" applyAlignment="1" applyProtection="1">
      <alignment horizontal="left" wrapText="1"/>
      <protection locked="0"/>
    </xf>
    <xf numFmtId="0" fontId="168" fillId="48" borderId="11" xfId="8736" applyFont="1" applyFill="1" applyBorder="1" applyAlignment="1" applyProtection="1">
      <alignment horizontal="left" wrapText="1"/>
      <protection locked="0"/>
    </xf>
    <xf numFmtId="0" fontId="168" fillId="48" borderId="76" xfId="8736" applyFont="1" applyFill="1" applyBorder="1" applyAlignment="1" applyProtection="1">
      <alignment horizontal="left" wrapText="1"/>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6" applyFont="1" applyFill="1" applyBorder="1" applyAlignment="1">
      <alignment horizontal="center"/>
    </xf>
    <xf numFmtId="0" fontId="165" fillId="45" borderId="13" xfId="8736" applyFont="1" applyFill="1" applyBorder="1" applyAlignment="1">
      <alignment horizontal="center"/>
    </xf>
    <xf numFmtId="0" fontId="171" fillId="48" borderId="72" xfId="8736" applyFont="1" applyFill="1" applyBorder="1" applyAlignment="1" applyProtection="1">
      <alignment horizontal="right"/>
      <protection locked="0"/>
    </xf>
    <xf numFmtId="0" fontId="171" fillId="48" borderId="11" xfId="8736" applyFont="1" applyFill="1" applyBorder="1" applyAlignment="1" applyProtection="1">
      <alignment horizontal="right"/>
      <protection locked="0"/>
    </xf>
    <xf numFmtId="0" fontId="165" fillId="45" borderId="89" xfId="8736" applyFont="1" applyFill="1" applyBorder="1" applyAlignment="1">
      <alignment horizontal="right"/>
    </xf>
    <xf numFmtId="0" fontId="165" fillId="45" borderId="43" xfId="8736" applyFont="1" applyFill="1" applyBorder="1" applyAlignment="1">
      <alignment horizontal="right"/>
    </xf>
    <xf numFmtId="168" fontId="165" fillId="45" borderId="43" xfId="8736" applyNumberFormat="1" applyFont="1" applyFill="1" applyBorder="1" applyAlignment="1">
      <alignment horizontal="left"/>
    </xf>
    <xf numFmtId="168" fontId="165" fillId="45" borderId="88" xfId="8736" applyNumberFormat="1" applyFont="1" applyFill="1" applyBorder="1" applyAlignment="1">
      <alignment horizontal="left"/>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5" fillId="45" borderId="69" xfId="8736" applyFont="1" applyFill="1" applyBorder="1" applyAlignment="1">
      <alignment horizontal="center"/>
    </xf>
    <xf numFmtId="0" fontId="165" fillId="45" borderId="70" xfId="8736" applyFont="1" applyFill="1" applyBorder="1" applyAlignment="1">
      <alignment horizontal="center"/>
    </xf>
    <xf numFmtId="0" fontId="171" fillId="48" borderId="70" xfId="8736" applyFont="1" applyFill="1" applyBorder="1" applyAlignment="1" applyProtection="1">
      <alignment horizontal="left"/>
      <protection locked="0"/>
    </xf>
    <xf numFmtId="0" fontId="171" fillId="48" borderId="77" xfId="8736" applyFont="1" applyFill="1" applyBorder="1" applyAlignment="1" applyProtection="1">
      <alignment horizontal="left"/>
      <protection locked="0"/>
    </xf>
    <xf numFmtId="0" fontId="168" fillId="48" borderId="74" xfId="8736" applyFont="1" applyFill="1" applyBorder="1" applyAlignment="1" applyProtection="1">
      <alignment horizontal="left"/>
      <protection locked="0"/>
    </xf>
    <xf numFmtId="0" fontId="165" fillId="45" borderId="72" xfId="8736" applyFont="1" applyFill="1" applyBorder="1" applyAlignment="1">
      <alignment horizontal="center"/>
    </xf>
    <xf numFmtId="0" fontId="165" fillId="45" borderId="11" xfId="8736" applyFont="1" applyFill="1" applyBorder="1" applyAlignment="1">
      <alignment horizontal="center"/>
    </xf>
    <xf numFmtId="0" fontId="165" fillId="45" borderId="3" xfId="8736" applyFont="1" applyFill="1" applyBorder="1" applyAlignment="1">
      <alignment horizontal="center"/>
    </xf>
    <xf numFmtId="0" fontId="165" fillId="45" borderId="4" xfId="8736" applyFont="1" applyFill="1" applyBorder="1" applyAlignment="1">
      <alignment horizontal="center"/>
    </xf>
    <xf numFmtId="0" fontId="165"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1" fillId="44" borderId="72" xfId="8736" applyFont="1" applyFill="1" applyBorder="1" applyAlignment="1" applyProtection="1">
      <alignment horizontal="right"/>
      <protection locked="0"/>
    </xf>
    <xf numFmtId="0" fontId="171" fillId="44" borderId="11" xfId="8736" applyFont="1" applyFill="1" applyBorder="1" applyAlignment="1" applyProtection="1">
      <alignment horizontal="right"/>
      <protection locked="0"/>
    </xf>
    <xf numFmtId="0" fontId="171" fillId="44" borderId="76" xfId="8736" applyFont="1" applyFill="1" applyBorder="1" applyAlignment="1" applyProtection="1">
      <alignment horizontal="right"/>
      <protection locked="0"/>
    </xf>
    <xf numFmtId="0" fontId="171" fillId="48" borderId="5" xfId="8736" applyFont="1" applyFill="1" applyBorder="1" applyAlignment="1" applyProtection="1">
      <alignment horizontal="left"/>
      <protection locked="0"/>
    </xf>
    <xf numFmtId="0" fontId="171" fillId="44" borderId="69" xfId="8736" applyFont="1" applyFill="1" applyBorder="1" applyAlignment="1" applyProtection="1">
      <alignment horizontal="right"/>
      <protection locked="0"/>
    </xf>
    <xf numFmtId="0" fontId="171" fillId="44" borderId="70" xfId="8736" applyFont="1" applyFill="1" applyBorder="1" applyAlignment="1" applyProtection="1">
      <alignment horizontal="right"/>
      <protection locked="0"/>
    </xf>
    <xf numFmtId="0" fontId="171" fillId="44" borderId="77" xfId="8736" applyFont="1" applyFill="1" applyBorder="1" applyAlignment="1" applyProtection="1">
      <alignment horizontal="right"/>
      <protection locked="0"/>
    </xf>
    <xf numFmtId="0" fontId="171" fillId="48" borderId="95" xfId="8736" applyFont="1" applyFill="1" applyBorder="1" applyAlignment="1" applyProtection="1">
      <alignment horizontal="left"/>
      <protection locked="0"/>
    </xf>
    <xf numFmtId="0" fontId="165" fillId="45" borderId="65" xfId="8736" applyFont="1" applyFill="1" applyBorder="1" applyAlignment="1">
      <alignment horizontal="center"/>
    </xf>
    <xf numFmtId="0" fontId="165" fillId="45" borderId="29" xfId="8736" applyFont="1" applyFill="1" applyBorder="1" applyAlignment="1">
      <alignment horizontal="center"/>
    </xf>
    <xf numFmtId="0" fontId="165" fillId="45" borderId="31" xfId="8736" applyFont="1" applyFill="1" applyBorder="1" applyAlignment="1">
      <alignment horizontal="center"/>
    </xf>
    <xf numFmtId="168" fontId="171" fillId="48" borderId="11" xfId="8737" applyNumberFormat="1" applyFont="1" applyFill="1" applyBorder="1" applyAlignment="1" applyProtection="1">
      <alignment horizontal="center"/>
      <protection locked="0"/>
    </xf>
    <xf numFmtId="1" fontId="171" fillId="48" borderId="11" xfId="8736"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7" applyNumberFormat="1" applyFont="1" applyFill="1" applyBorder="1" applyAlignment="1">
      <alignment horizontal="center"/>
    </xf>
    <xf numFmtId="1" fontId="172" fillId="45" borderId="70" xfId="8737" applyNumberFormat="1" applyFont="1" applyFill="1" applyBorder="1" applyAlignment="1">
      <alignment horizontal="center"/>
    </xf>
    <xf numFmtId="0" fontId="172" fillId="45" borderId="70" xfId="8737" applyNumberFormat="1" applyFont="1" applyFill="1" applyBorder="1" applyAlignment="1">
      <alignment horizontal="center"/>
    </xf>
    <xf numFmtId="0" fontId="172" fillId="45" borderId="77" xfId="8737" applyNumberFormat="1" applyFont="1" applyFill="1" applyBorder="1" applyAlignment="1">
      <alignment horizontal="center"/>
    </xf>
    <xf numFmtId="0" fontId="164" fillId="45" borderId="11" xfId="8736" applyFont="1" applyFill="1" applyBorder="1" applyAlignment="1">
      <alignment horizontal="center" vertical="center" wrapText="1"/>
    </xf>
    <xf numFmtId="0" fontId="164" fillId="45" borderId="76" xfId="8736" applyFont="1" applyFill="1" applyBorder="1" applyAlignment="1">
      <alignment horizontal="center" vertical="center" wrapText="1"/>
    </xf>
    <xf numFmtId="1" fontId="176" fillId="48" borderId="70" xfId="8736" applyNumberFormat="1" applyFont="1" applyFill="1" applyBorder="1" applyAlignment="1" applyProtection="1">
      <alignment horizontal="center"/>
      <protection locked="0"/>
    </xf>
    <xf numFmtId="1" fontId="176" fillId="48" borderId="94" xfId="8736" applyNumberFormat="1" applyFont="1" applyFill="1" applyBorder="1" applyAlignment="1" applyProtection="1">
      <alignment horizontal="center"/>
      <protection locked="0"/>
    </xf>
    <xf numFmtId="1" fontId="176" fillId="48" borderId="86" xfId="8736" applyNumberFormat="1" applyFont="1" applyFill="1" applyBorder="1" applyAlignment="1" applyProtection="1">
      <alignment horizontal="center"/>
      <protection locked="0"/>
    </xf>
    <xf numFmtId="1" fontId="176" fillId="48" borderId="95" xfId="8736" applyNumberFormat="1" applyFont="1" applyFill="1" applyBorder="1" applyAlignment="1" applyProtection="1">
      <alignment horizontal="center"/>
      <protection locked="0"/>
    </xf>
    <xf numFmtId="1" fontId="176" fillId="48" borderId="3" xfId="8736" applyNumberFormat="1" applyFont="1" applyFill="1" applyBorder="1" applyAlignment="1" applyProtection="1">
      <alignment horizontal="center"/>
      <protection locked="0"/>
    </xf>
    <xf numFmtId="1" fontId="176" fillId="48" borderId="4" xfId="8736" applyNumberFormat="1" applyFont="1" applyFill="1" applyBorder="1" applyAlignment="1" applyProtection="1">
      <alignment horizontal="center"/>
      <protection locked="0"/>
    </xf>
    <xf numFmtId="1" fontId="176" fillId="48" borderId="5" xfId="8736" applyNumberFormat="1" applyFont="1" applyFill="1" applyBorder="1" applyAlignment="1" applyProtection="1">
      <alignment horizontal="center"/>
      <protection locked="0"/>
    </xf>
    <xf numFmtId="1" fontId="164" fillId="44" borderId="3" xfId="8736" applyNumberFormat="1" applyFont="1" applyFill="1" applyBorder="1" applyAlignment="1">
      <alignment horizontal="center"/>
    </xf>
    <xf numFmtId="1" fontId="164" fillId="44" borderId="4" xfId="8736" applyNumberFormat="1" applyFont="1" applyFill="1" applyBorder="1" applyAlignment="1">
      <alignment horizontal="center"/>
    </xf>
    <xf numFmtId="1" fontId="164" fillId="44" borderId="5" xfId="8736" applyNumberFormat="1" applyFont="1" applyFill="1" applyBorder="1" applyAlignment="1">
      <alignment horizontal="center"/>
    </xf>
    <xf numFmtId="9" fontId="164" fillId="44" borderId="3" xfId="8738" applyFont="1" applyFill="1" applyBorder="1" applyAlignment="1">
      <alignment horizontal="center"/>
    </xf>
    <xf numFmtId="9" fontId="164" fillId="44" borderId="4" xfId="8738" applyFont="1" applyFill="1" applyBorder="1" applyAlignment="1">
      <alignment horizontal="center"/>
    </xf>
    <xf numFmtId="9" fontId="164" fillId="44" borderId="81" xfId="8738" applyFont="1" applyFill="1" applyBorder="1" applyAlignment="1">
      <alignment horizontal="center"/>
    </xf>
    <xf numFmtId="0" fontId="171" fillId="48" borderId="69" xfId="8736" applyFont="1" applyFill="1" applyBorder="1" applyAlignment="1" applyProtection="1">
      <alignment horizontal="right"/>
      <protection locked="0"/>
    </xf>
    <xf numFmtId="0" fontId="171" fillId="48" borderId="70" xfId="8736" applyFont="1" applyFill="1" applyBorder="1" applyAlignment="1" applyProtection="1">
      <alignment horizontal="right"/>
      <protection locked="0"/>
    </xf>
    <xf numFmtId="0" fontId="176" fillId="48" borderId="70" xfId="8736" applyFont="1" applyFill="1" applyBorder="1" applyAlignment="1" applyProtection="1">
      <alignment horizontal="center"/>
      <protection locked="0"/>
    </xf>
    <xf numFmtId="9" fontId="164" fillId="44" borderId="94" xfId="8738" applyFont="1" applyFill="1" applyBorder="1" applyAlignment="1">
      <alignment horizontal="center"/>
    </xf>
    <xf numFmtId="9" fontId="164" fillId="44" borderId="86" xfId="8738" applyFont="1" applyFill="1" applyBorder="1" applyAlignment="1">
      <alignment horizontal="center"/>
    </xf>
    <xf numFmtId="9" fontId="164" fillId="44" borderId="85" xfId="8738" applyFont="1" applyFill="1" applyBorder="1" applyAlignment="1">
      <alignment horizontal="center"/>
    </xf>
    <xf numFmtId="0" fontId="176" fillId="48" borderId="11" xfId="8736" applyFont="1" applyFill="1" applyBorder="1" applyAlignment="1" applyProtection="1">
      <alignment horizontal="center"/>
      <protection locked="0"/>
    </xf>
    <xf numFmtId="1" fontId="176" fillId="48" borderId="11" xfId="8736" applyNumberFormat="1" applyFont="1" applyFill="1" applyBorder="1" applyAlignment="1" applyProtection="1">
      <alignment horizontal="center"/>
      <protection locked="0"/>
    </xf>
    <xf numFmtId="0" fontId="172" fillId="44" borderId="101" xfId="8736" applyFont="1" applyFill="1" applyBorder="1" applyAlignment="1">
      <alignment horizontal="center"/>
    </xf>
    <xf numFmtId="0" fontId="172" fillId="44" borderId="42" xfId="8736" applyFont="1" applyFill="1" applyBorder="1" applyAlignment="1">
      <alignment horizontal="center"/>
    </xf>
    <xf numFmtId="0" fontId="172" fillId="44" borderId="96" xfId="8736"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4" fillId="45" borderId="98" xfId="8736" applyFont="1" applyFill="1" applyBorder="1" applyAlignment="1">
      <alignment horizontal="center" vertical="center" wrapText="1"/>
    </xf>
    <xf numFmtId="0" fontId="164" fillId="45" borderId="13" xfId="8736" applyFont="1" applyFill="1" applyBorder="1" applyAlignment="1">
      <alignment horizontal="center" vertical="center"/>
    </xf>
    <xf numFmtId="0" fontId="164" fillId="45" borderId="72" xfId="8736" applyFont="1" applyFill="1" applyBorder="1" applyAlignment="1">
      <alignment horizontal="center" vertical="center"/>
    </xf>
    <xf numFmtId="0" fontId="164" fillId="45" borderId="11" xfId="8736" applyFont="1" applyFill="1" applyBorder="1" applyAlignment="1">
      <alignment horizontal="center" vertical="center"/>
    </xf>
    <xf numFmtId="0" fontId="172" fillId="45" borderId="13" xfId="8736" applyFont="1" applyFill="1" applyBorder="1" applyAlignment="1">
      <alignment horizontal="center" vertical="center" wrapText="1"/>
    </xf>
    <xf numFmtId="0" fontId="172" fillId="45" borderId="13" xfId="8736" applyFont="1" applyFill="1" applyBorder="1" applyAlignment="1">
      <alignment horizontal="center" vertical="center"/>
    </xf>
    <xf numFmtId="0" fontId="172" fillId="45" borderId="11" xfId="8736" applyFont="1" applyFill="1" applyBorder="1" applyAlignment="1">
      <alignment horizontal="center" vertical="center"/>
    </xf>
    <xf numFmtId="0" fontId="172" fillId="45" borderId="9" xfId="8736" applyFont="1" applyFill="1" applyBorder="1" applyAlignment="1">
      <alignment horizontal="center" vertical="center"/>
    </xf>
    <xf numFmtId="0" fontId="172" fillId="45" borderId="3" xfId="8736" applyFont="1" applyFill="1" applyBorder="1" applyAlignment="1">
      <alignment horizontal="center" vertical="center"/>
    </xf>
    <xf numFmtId="0" fontId="164" fillId="45" borderId="80" xfId="8736" applyFont="1" applyFill="1" applyBorder="1" applyAlignment="1">
      <alignment horizontal="center"/>
    </xf>
    <xf numFmtId="0" fontId="164" fillId="45" borderId="79" xfId="8736" applyFont="1" applyFill="1" applyBorder="1" applyAlignment="1">
      <alignment horizontal="center"/>
    </xf>
    <xf numFmtId="0" fontId="164" fillId="45" borderId="78" xfId="8736" applyFont="1" applyFill="1" applyBorder="1" applyAlignment="1">
      <alignment horizontal="center"/>
    </xf>
    <xf numFmtId="0" fontId="164" fillId="45" borderId="65" xfId="8736" applyFont="1" applyFill="1" applyBorder="1" applyAlignment="1">
      <alignment horizontal="center" vertical="center" wrapText="1"/>
    </xf>
    <xf numFmtId="0" fontId="164" fillId="45" borderId="29" xfId="8736" applyFont="1" applyFill="1" applyBorder="1" applyAlignment="1">
      <alignment horizontal="center" vertical="center" wrapText="1"/>
    </xf>
    <xf numFmtId="0" fontId="164" fillId="45" borderId="31" xfId="8736" applyFont="1" applyFill="1" applyBorder="1" applyAlignment="1">
      <alignment horizontal="center" vertical="center" wrapText="1"/>
    </xf>
    <xf numFmtId="0" fontId="164" fillId="45" borderId="73" xfId="8736" applyFont="1" applyFill="1" applyBorder="1" applyAlignment="1">
      <alignment horizontal="center" vertical="center" wrapText="1"/>
    </xf>
    <xf numFmtId="0" fontId="164" fillId="45" borderId="42" xfId="8736" applyFont="1" applyFill="1" applyBorder="1" applyAlignment="1">
      <alignment horizontal="center" vertical="center" wrapText="1"/>
    </xf>
    <xf numFmtId="0" fontId="164" fillId="45" borderId="44" xfId="8736" applyFont="1" applyFill="1" applyBorder="1" applyAlignment="1">
      <alignment horizontal="center" vertical="center" wrapText="1"/>
    </xf>
    <xf numFmtId="9" fontId="172" fillId="48" borderId="13" xfId="8736" applyNumberFormat="1" applyFont="1" applyFill="1" applyBorder="1" applyAlignment="1" applyProtection="1">
      <alignment horizontal="center"/>
      <protection locked="0"/>
    </xf>
    <xf numFmtId="0" fontId="172" fillId="44" borderId="73" xfId="8736" applyFont="1" applyFill="1" applyBorder="1" applyAlignment="1">
      <alignment horizontal="center"/>
    </xf>
    <xf numFmtId="0" fontId="164" fillId="44" borderId="9" xfId="8736" applyFont="1" applyFill="1" applyBorder="1" applyAlignment="1">
      <alignment horizontal="center"/>
    </xf>
    <xf numFmtId="0" fontId="164" fillId="44" borderId="6" xfId="8736" applyFont="1" applyFill="1" applyBorder="1" applyAlignment="1">
      <alignment horizontal="center"/>
    </xf>
    <xf numFmtId="0" fontId="164" fillId="44" borderId="82" xfId="8736" applyFont="1" applyFill="1" applyBorder="1" applyAlignment="1">
      <alignment horizontal="center"/>
    </xf>
    <xf numFmtId="9" fontId="172" fillId="48" borderId="9" xfId="8736" applyNumberFormat="1" applyFont="1" applyFill="1" applyBorder="1" applyAlignment="1" applyProtection="1">
      <alignment horizontal="center"/>
      <protection locked="0"/>
    </xf>
    <xf numFmtId="9" fontId="172" fillId="48" borderId="6" xfId="8736" applyNumberFormat="1" applyFont="1" applyFill="1" applyBorder="1" applyAlignment="1" applyProtection="1">
      <alignment horizontal="center"/>
      <protection locked="0"/>
    </xf>
    <xf numFmtId="9" fontId="172" fillId="48" borderId="10" xfId="8736" applyNumberFormat="1" applyFont="1" applyFill="1" applyBorder="1" applyAlignment="1" applyProtection="1">
      <alignment horizontal="center"/>
      <protection locked="0"/>
    </xf>
    <xf numFmtId="9" fontId="164" fillId="48" borderId="9" xfId="8736" applyNumberFormat="1" applyFont="1" applyFill="1" applyBorder="1" applyAlignment="1" applyProtection="1">
      <alignment horizontal="center"/>
      <protection locked="0"/>
    </xf>
    <xf numFmtId="9" fontId="164" fillId="48" borderId="6" xfId="8736" applyNumberFormat="1" applyFont="1" applyFill="1" applyBorder="1" applyAlignment="1" applyProtection="1">
      <alignment horizontal="center"/>
      <protection locked="0"/>
    </xf>
    <xf numFmtId="9" fontId="164" fillId="48" borderId="10" xfId="8736" applyNumberFormat="1" applyFont="1" applyFill="1" applyBorder="1" applyAlignment="1" applyProtection="1">
      <alignment horizontal="center"/>
      <protection locked="0"/>
    </xf>
    <xf numFmtId="0" fontId="164" fillId="44" borderId="10" xfId="8736" applyFont="1" applyFill="1" applyBorder="1" applyAlignment="1">
      <alignment horizontal="center"/>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5" xfId="8736" applyFont="1" applyFill="1" applyBorder="1" applyAlignment="1" applyProtection="1">
      <alignment horizontal="center"/>
      <protection locked="0"/>
    </xf>
    <xf numFmtId="10" fontId="172" fillId="44" borderId="3" xfId="8736" applyNumberFormat="1" applyFont="1" applyFill="1" applyBorder="1" applyAlignment="1">
      <alignment horizontal="center"/>
    </xf>
    <xf numFmtId="10" fontId="172" fillId="44" borderId="4" xfId="8736" applyNumberFormat="1" applyFont="1" applyFill="1" applyBorder="1" applyAlignment="1">
      <alignment horizontal="center"/>
    </xf>
    <xf numFmtId="10" fontId="172" fillId="44" borderId="81" xfId="8736" applyNumberFormat="1" applyFont="1" applyFill="1" applyBorder="1" applyAlignment="1">
      <alignment horizontal="center"/>
    </xf>
    <xf numFmtId="0" fontId="172" fillId="44" borderId="87"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0" fontId="171" fillId="44" borderId="94" xfId="8736" applyFont="1" applyFill="1" applyBorder="1" applyAlignment="1">
      <alignment horizontal="center"/>
    </xf>
    <xf numFmtId="0" fontId="171" fillId="44" borderId="86" xfId="8736" applyFont="1" applyFill="1" applyBorder="1" applyAlignment="1">
      <alignment horizontal="center"/>
    </xf>
    <xf numFmtId="0" fontId="171" fillId="44" borderId="95" xfId="8736" applyFont="1" applyFill="1" applyBorder="1" applyAlignment="1">
      <alignment horizontal="center"/>
    </xf>
    <xf numFmtId="10" fontId="172" fillId="44" borderId="94" xfId="8736" applyNumberFormat="1" applyFont="1" applyFill="1" applyBorder="1" applyAlignment="1">
      <alignment horizontal="center"/>
    </xf>
    <xf numFmtId="10" fontId="172" fillId="44" borderId="86" xfId="8736" applyNumberFormat="1" applyFont="1" applyFill="1" applyBorder="1" applyAlignment="1">
      <alignment horizontal="center"/>
    </xf>
    <xf numFmtId="10" fontId="172" fillId="44" borderId="85" xfId="8736" applyNumberFormat="1" applyFont="1" applyFill="1" applyBorder="1" applyAlignment="1">
      <alignment horizontal="center"/>
    </xf>
    <xf numFmtId="9" fontId="171" fillId="48" borderId="90" xfId="8736" applyNumberFormat="1" applyFont="1" applyFill="1" applyBorder="1" applyAlignment="1" applyProtection="1">
      <alignment horizontal="center"/>
      <protection locked="0"/>
    </xf>
    <xf numFmtId="9" fontId="171" fillId="48" borderId="4" xfId="8736" applyNumberFormat="1" applyFont="1" applyFill="1" applyBorder="1" applyAlignment="1" applyProtection="1">
      <alignment horizontal="center"/>
      <protection locked="0"/>
    </xf>
    <xf numFmtId="9" fontId="171" fillId="48" borderId="5" xfId="8736" applyNumberFormat="1" applyFont="1" applyFill="1" applyBorder="1" applyAlignment="1" applyProtection="1">
      <alignment horizontal="center"/>
      <protection locked="0"/>
    </xf>
    <xf numFmtId="0" fontId="171" fillId="44" borderId="3" xfId="8736" applyFont="1" applyFill="1" applyBorder="1" applyAlignment="1">
      <alignment horizontal="center"/>
    </xf>
    <xf numFmtId="0" fontId="171" fillId="44" borderId="4" xfId="8736" applyFont="1" applyFill="1" applyBorder="1" applyAlignment="1">
      <alignment horizontal="center"/>
    </xf>
    <xf numFmtId="0" fontId="171"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2" fillId="45" borderId="11" xfId="8736" applyFont="1" applyFill="1" applyBorder="1" applyAlignment="1">
      <alignment horizontal="right"/>
    </xf>
    <xf numFmtId="14" fontId="168" fillId="48" borderId="11" xfId="8736" applyNumberFormat="1" applyFont="1" applyFill="1" applyBorder="1" applyAlignment="1" applyProtection="1">
      <alignment horizontal="center" vertical="center"/>
      <protection locked="0"/>
    </xf>
    <xf numFmtId="0" fontId="168" fillId="48" borderId="11" xfId="8736" applyFont="1" applyFill="1" applyBorder="1" applyAlignment="1" applyProtection="1">
      <alignment horizontal="center" vertical="center"/>
      <protection locked="0"/>
    </xf>
    <xf numFmtId="0" fontId="172" fillId="45" borderId="97" xfId="8736" applyFont="1" applyFill="1" applyBorder="1" applyAlignment="1">
      <alignment horizontal="center"/>
    </xf>
    <xf numFmtId="0" fontId="172" fillId="45" borderId="2" xfId="8736" applyFont="1" applyFill="1" applyBorder="1" applyAlignment="1">
      <alignment horizontal="center"/>
    </xf>
    <xf numFmtId="0" fontId="172" fillId="45" borderId="7" xfId="8736" applyFont="1" applyFill="1" applyBorder="1" applyAlignment="1">
      <alignment horizontal="center"/>
    </xf>
    <xf numFmtId="0" fontId="172" fillId="45" borderId="3" xfId="8736" applyFont="1" applyFill="1" applyBorder="1" applyAlignment="1">
      <alignment horizontal="center"/>
    </xf>
    <xf numFmtId="0" fontId="172" fillId="45" borderId="4" xfId="8736" applyFont="1" applyFill="1" applyBorder="1" applyAlignment="1">
      <alignment horizontal="center"/>
    </xf>
    <xf numFmtId="0" fontId="172" fillId="45" borderId="5" xfId="8736" applyFont="1" applyFill="1" applyBorder="1" applyAlignment="1">
      <alignment horizontal="center"/>
    </xf>
    <xf numFmtId="0" fontId="172"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8" fillId="48" borderId="80" xfId="8736" applyFont="1" applyFill="1" applyBorder="1" applyAlignment="1" applyProtection="1">
      <alignment horizontal="center"/>
      <protection locked="0"/>
    </xf>
    <xf numFmtId="0" fontId="168" fillId="48" borderId="79" xfId="8736" applyFont="1" applyFill="1" applyBorder="1" applyAlignment="1" applyProtection="1">
      <alignment horizontal="center"/>
      <protection locked="0"/>
    </xf>
    <xf numFmtId="0" fontId="168"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9" fillId="45" borderId="11" xfId="8736" applyFont="1" applyFill="1" applyBorder="1" applyAlignment="1">
      <alignment horizontal="right" wrapText="1"/>
    </xf>
    <xf numFmtId="168" fontId="173" fillId="44" borderId="11" xfId="8737" applyNumberFormat="1" applyFont="1" applyFill="1" applyBorder="1" applyAlignment="1" applyProtection="1">
      <alignment horizontal="left"/>
    </xf>
    <xf numFmtId="0" fontId="175" fillId="45" borderId="11" xfId="8736" applyFont="1" applyFill="1" applyBorder="1" applyAlignment="1">
      <alignment horizontal="right"/>
    </xf>
    <xf numFmtId="14" fontId="168" fillId="48" borderId="11" xfId="8736" applyNumberFormat="1" applyFont="1" applyFill="1" applyBorder="1" applyAlignment="1" applyProtection="1">
      <alignment horizontal="center"/>
      <protection locked="0"/>
    </xf>
    <xf numFmtId="0" fontId="168" fillId="48" borderId="11" xfId="8736" applyFont="1" applyFill="1" applyBorder="1" applyAlignment="1" applyProtection="1">
      <alignment horizontal="center"/>
      <protection locked="0"/>
    </xf>
    <xf numFmtId="0" fontId="169" fillId="45" borderId="11" xfId="8736" applyFont="1" applyFill="1" applyBorder="1" applyAlignment="1">
      <alignment horizontal="right"/>
    </xf>
    <xf numFmtId="1" fontId="168"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8" fillId="44" borderId="80" xfId="8736" applyFont="1" applyFill="1" applyBorder="1" applyAlignment="1">
      <alignment horizontal="left"/>
    </xf>
    <xf numFmtId="0" fontId="168" fillId="44" borderId="79" xfId="8736" applyFont="1" applyFill="1" applyBorder="1" applyAlignment="1">
      <alignment horizontal="left"/>
    </xf>
    <xf numFmtId="0" fontId="168" fillId="44" borderId="78" xfId="8736" applyFont="1" applyFill="1" applyBorder="1" applyAlignment="1">
      <alignment horizontal="left"/>
    </xf>
    <xf numFmtId="0" fontId="180" fillId="51" borderId="65" xfId="8736" applyFont="1" applyFill="1" applyBorder="1" applyAlignment="1">
      <alignment horizontal="center"/>
    </xf>
    <xf numFmtId="0" fontId="180" fillId="51" borderId="29" xfId="8736" applyFont="1" applyFill="1" applyBorder="1" applyAlignment="1">
      <alignment horizontal="center"/>
    </xf>
    <xf numFmtId="0" fontId="180" fillId="51" borderId="31" xfId="8736" applyFont="1" applyFill="1" applyBorder="1" applyAlignment="1">
      <alignment horizontal="center"/>
    </xf>
    <xf numFmtId="0" fontId="165" fillId="48" borderId="66" xfId="8736" applyFont="1" applyFill="1" applyBorder="1" applyAlignment="1">
      <alignment horizontal="center"/>
    </xf>
    <xf numFmtId="0" fontId="165" fillId="48" borderId="0" xfId="8736" applyFont="1" applyFill="1" applyAlignment="1">
      <alignment horizontal="center"/>
    </xf>
    <xf numFmtId="0" fontId="165" fillId="48" borderId="41" xfId="8736" applyFont="1" applyFill="1" applyBorder="1" applyAlignment="1">
      <alignment horizontal="center"/>
    </xf>
    <xf numFmtId="0" fontId="165"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8">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7">
  <autoFilter ref="BD2:BF110" xr:uid="{20D12FE9-D671-46AE-8E74-697FC9E00D36}"/>
  <tableColumns count="3">
    <tableColumn id="1" xr3:uid="{6D57456F-8765-4265-AAB0-1C6229D75231}" name="Key"/>
    <tableColumn id="2" xr3:uid="{364B4D43-EEAF-424D-B3F3-B1165A9E3181}" name="Value" dataDxfId="126"/>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5" dataDxfId="124" headerRowCellStyle="Normal 16 3" dataCellStyle="Normal 16 3">
  <autoFilter ref="BM8:BM13" xr:uid="{EC5E3245-E94C-4732-9264-A1FF7840F5A2}"/>
  <tableColumns count="1">
    <tableColumn id="1" xr3:uid="{FC9561DE-AB40-4108-8A40-2198A441853F}" name="Construction Type" dataDxfId="123"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2" dataDxfId="121"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20" dataCellStyle="Normal 15">
      <calculatedColumnFormula>IFERROR(MIN(4,MATCH(Application!B726,UnitSizes,0)-1),"")</calculatedColumnFormula>
    </tableColumn>
    <tableColumn id="3" xr3:uid="{3C170205-C158-4CBB-8CF5-9AF725351349}" name="Quantity" dataDxfId="119" dataCellStyle="Normal 15">
      <calculatedColumnFormula>Application!G726</calculatedColumnFormula>
    </tableColumn>
    <tableColumn id="6" xr3:uid="{7C05B4DE-3AC1-47F3-9C25-D16553367CFA}" name="iAMI" dataDxfId="118" dataCellStyle="Percent">
      <calculatedColumnFormula>Application!AC726</calculatedColumnFormula>
    </tableColumn>
    <tableColumn id="7" xr3:uid="{2B6706B4-1A54-4104-A649-2FE0A4FF8E92}" name="AMI" dataDxfId="117" dataCellStyle="Percent">
      <calculatedColumnFormula>IF(Cdlac[[#This Row],[Quantity]]&gt;0,IF(Cdlac[[#This Row],[Federal]],30%,IF(AND(OR(NOT($G$38),$G$38=""),$G$43),40%,Cdlac[[#This Row],[iAMI]])),"")</calculatedColumnFormula>
    </tableColumn>
    <tableColumn id="8" xr3:uid="{A8EB42BE-4789-45EE-A11C-67C20CB0D91B}" name="Restricted Rent" dataDxfId="116" dataCellStyle="Normal 15">
      <calculatedColumnFormula array="1">IF(Cdlac[[#This Row],[Quantity]]&gt;0,INDEX(TcacRents,$P$18,Cdlac[[#This Row],[Bedrooms]]+1)*Cdlac[[#This Row],[AMI]],"")</calculatedColumnFormula>
    </tableColumn>
    <tableColumn id="1" xr3:uid="{DB79DEA5-8C58-4800-B67F-14CBEB0E0B62}" name="Preservation Rent" dataDxfId="115" dataCellStyle="Normal 15"/>
    <tableColumn id="9" xr3:uid="{E7AC364D-B07B-4A38-B74E-DAE64921E290}" name="Fair Market Rent" dataDxfId="114" dataCellStyle="Normal 15">
      <calculatedColumnFormula array="1">IF(Cdlac[[#This Row],[Quantity]]&gt;0,INDEX(HudFmrs,$P$18,Cdlac[[#This Row],[Bedrooms]]+1),"")</calculatedColumnFormula>
    </tableColumn>
    <tableColumn id="10" xr3:uid="{630C504C-0251-4207-88FB-451973BE380A}" name="Delta" dataDxfId="113"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2" dataCellStyle="Normal 15">
      <calculatedColumnFormula>IF(Cdlac[[#This Row],[Quantity]]&gt;0,AND(Application!AK726&lt;&gt;"N/A",Application!AK726&lt;&gt;"")*Cdlac[[#This Row],[Quantity]],"")</calculatedColumnFormula>
    </tableColumn>
    <tableColumn id="4" xr3:uid="{5D52F6BE-992B-4621-8785-ED1E8B62A78F}" name="Federal" dataDxfId="111"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4"/>
      <c r="B7" s="204"/>
      <c r="C7" s="205"/>
      <c r="D7" s="1266" t="s">
        <v>1993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ht="13">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ht="13">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6" t="s">
        <v>1994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ht="13">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ht="13">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4" customHeight="1">
      <c r="A15" s="204"/>
      <c r="B15" s="204"/>
      <c r="C15" s="205"/>
      <c r="D15" s="1266" t="s">
        <v>2529</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4"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ht="13">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ht="13">
      <c r="A18" s="204"/>
      <c r="B18" s="204"/>
      <c r="C18" s="205"/>
      <c r="D18" s="519" t="s">
        <v>2528</v>
      </c>
      <c r="E18" s="441"/>
      <c r="G18" s="441"/>
      <c r="H18" s="441"/>
      <c r="I18" s="441"/>
      <c r="J18" s="1279" t="s">
        <v>2527</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4" customHeight="1">
      <c r="A20" s="204"/>
      <c r="B20" s="204"/>
      <c r="C20" s="205"/>
      <c r="D20" s="1266" t="s">
        <v>1995</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ht="13">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ht="13">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4"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ht="13">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ht="13">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ht="13">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ht="13">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ht="13">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4" customHeight="1">
      <c r="A30" s="204"/>
      <c r="B30" s="204"/>
      <c r="C30" s="205"/>
      <c r="D30" s="1266" t="s">
        <v>1996</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ht="13">
      <c r="A31" s="204"/>
      <c r="B31" s="204"/>
      <c r="C31" s="205"/>
      <c r="D31" s="455"/>
      <c r="E31" s="1267" t="s">
        <v>2607</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ht="13">
      <c r="A32" s="4"/>
      <c r="C32" s="2"/>
    </row>
    <row r="33" spans="1:38">
      <c r="A33" s="4"/>
      <c r="D33" s="1278" t="s">
        <v>2096</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ht="13">
      <c r="A35" s="4"/>
      <c r="D35" s="120"/>
      <c r="E35" s="1273" t="s">
        <v>2608</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ht="13">
      <c r="A36" s="4"/>
      <c r="D36" s="120"/>
      <c r="E36" s="1273" t="s">
        <v>2609</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4" customHeight="1">
      <c r="A40" s="4"/>
      <c r="B40"/>
      <c r="C40" s="2"/>
      <c r="D40" s="4"/>
      <c r="E40" s="4" t="s">
        <v>652</v>
      </c>
      <c r="F40" s="1266" t="s">
        <v>1162</v>
      </c>
    </row>
    <row r="41" spans="1:38" s="1266" customFormat="1" ht="13.4" customHeight="1">
      <c r="A41" s="4"/>
      <c r="B41"/>
      <c r="C41" s="2"/>
      <c r="D41" s="4"/>
      <c r="E41" s="4"/>
    </row>
    <row r="42" spans="1:38" ht="13">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4" customHeight="1">
      <c r="A43" s="4"/>
      <c r="B43"/>
      <c r="C43" s="2"/>
      <c r="D43" s="4"/>
      <c r="E43" s="3" t="s">
        <v>348</v>
      </c>
      <c r="F43" s="1272" t="s">
        <v>1244</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ht="13">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4"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ht="13">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349</v>
      </c>
      <c r="F48" s="1266" t="s">
        <v>1998</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ht="13">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ht="13">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4"/>
      <c r="B54" s="204"/>
      <c r="C54" s="205"/>
      <c r="D54" s="205"/>
      <c r="E54" s="204"/>
      <c r="F54" s="206" t="s">
        <v>686</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4"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4"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ht="13">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ht="13">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6" t="s">
        <v>1164</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ht="13">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ht="13">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4" customHeight="1">
      <c r="A67" s="4"/>
      <c r="C67" s="2"/>
      <c r="D67" s="4"/>
      <c r="E67" s="4"/>
      <c r="F67" t="s">
        <v>508</v>
      </c>
      <c r="G67" s="1266" t="s">
        <v>1165</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6" t="s">
        <v>1166</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ht="13">
      <c r="A72" s="4"/>
      <c r="C72" s="2"/>
      <c r="D72" s="4"/>
      <c r="E72" s="4"/>
      <c r="F72" s="8" t="s">
        <v>508</v>
      </c>
      <c r="G72" s="1266" t="s">
        <v>1167</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6" t="s">
        <v>1168</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ht="13">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ht="13">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6" t="s">
        <v>1169</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ht="13">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t="s">
        <v>262</v>
      </c>
      <c r="F87" t="s">
        <v>865</v>
      </c>
      <c r="G87" s="4"/>
      <c r="L87" s="4"/>
      <c r="M87" s="4"/>
      <c r="P87" s="4"/>
      <c r="Q87" s="4"/>
      <c r="R87" s="4"/>
      <c r="S87" s="4"/>
      <c r="T87" s="4"/>
      <c r="U87" s="4"/>
      <c r="V87" s="4"/>
      <c r="W87" s="4"/>
      <c r="X87" s="4"/>
      <c r="Y87" s="4"/>
      <c r="Z87" s="4"/>
      <c r="AA87" s="4"/>
      <c r="AB87" s="4"/>
    </row>
    <row r="88" spans="1:37" ht="13">
      <c r="A88" s="4"/>
      <c r="C88" s="2"/>
      <c r="D88" s="4"/>
      <c r="E88" s="4"/>
      <c r="G88" s="1269" t="s">
        <v>1170</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ht="13">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ht="13">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6" t="s">
        <v>1171</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ht="13">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6" t="s">
        <v>1172</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ht="13">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D98" s="99"/>
      <c r="E98" s="1270" t="s">
        <v>1173</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ht="13">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1184</v>
      </c>
      <c r="H103" s="2"/>
      <c r="I103" s="2"/>
      <c r="K103" s="2"/>
    </row>
    <row r="104" spans="1:38" ht="13">
      <c r="B104" s="2"/>
      <c r="C104" s="2"/>
      <c r="D104" s="2" t="s">
        <v>207</v>
      </c>
      <c r="E104" s="2" t="s">
        <v>1186</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1013</v>
      </c>
      <c r="G117" s="4"/>
    </row>
    <row r="118" spans="2:10" ht="13">
      <c r="F118" s="99" t="s">
        <v>1185</v>
      </c>
      <c r="G118" s="99"/>
    </row>
    <row r="119" spans="2:10" ht="13">
      <c r="G119" s="99"/>
    </row>
    <row r="120" spans="2:10">
      <c r="E120" s="4" t="s">
        <v>762</v>
      </c>
      <c r="F120" s="98" t="s">
        <v>378</v>
      </c>
    </row>
    <row r="121" spans="2:10">
      <c r="E121" s="4"/>
      <c r="F121" s="4" t="s">
        <v>1005</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922</v>
      </c>
      <c r="F125" s="4"/>
    </row>
    <row r="126" spans="2:10"/>
    <row r="127" spans="2:10" ht="13">
      <c r="D127" s="2" t="s">
        <v>341</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1211</v>
      </c>
      <c r="F136" s="4"/>
    </row>
    <row r="137" spans="4:37">
      <c r="F137" s="4"/>
    </row>
    <row r="138" spans="4:37" ht="13">
      <c r="D138" s="2" t="s">
        <v>303</v>
      </c>
      <c r="E138" s="2" t="s">
        <v>2000</v>
      </c>
      <c r="F138" s="2"/>
      <c r="G138" s="2"/>
      <c r="H138" s="2"/>
    </row>
    <row r="139" spans="4:37">
      <c r="E139" t="s">
        <v>112</v>
      </c>
      <c r="F139" t="s">
        <v>52</v>
      </c>
    </row>
    <row r="140" spans="4:37">
      <c r="E140" t="s">
        <v>113</v>
      </c>
      <c r="F140" t="s">
        <v>465</v>
      </c>
    </row>
    <row r="141" spans="4:37"/>
    <row r="142" spans="4:37" ht="13">
      <c r="D142" s="2" t="s">
        <v>429</v>
      </c>
      <c r="E142" s="2" t="s">
        <v>2001</v>
      </c>
    </row>
    <row r="143" spans="4:37">
      <c r="E143" s="204" t="s">
        <v>2002</v>
      </c>
      <c r="F143" s="204"/>
    </row>
    <row r="144" spans="4:37"/>
    <row r="145" spans="3:7" ht="13">
      <c r="C145" s="2" t="s">
        <v>6</v>
      </c>
      <c r="G145" s="2" t="s">
        <v>380</v>
      </c>
    </row>
    <row r="146" spans="3:7" ht="13">
      <c r="D146" s="2" t="s">
        <v>207</v>
      </c>
      <c r="E146" s="2" t="s">
        <v>135</v>
      </c>
    </row>
    <row r="147" spans="3:7">
      <c r="E147" t="s">
        <v>796</v>
      </c>
    </row>
    <row r="148" spans="3:7"/>
    <row r="149" spans="3:7" ht="13">
      <c r="D149" s="2" t="s">
        <v>341</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303</v>
      </c>
      <c r="E161" s="2" t="s">
        <v>381</v>
      </c>
    </row>
    <row r="162" spans="3:20">
      <c r="E162" s="4" t="s">
        <v>928</v>
      </c>
      <c r="F162" s="4"/>
    </row>
    <row r="163" spans="3:20"/>
    <row r="164" spans="3:20" ht="13">
      <c r="D164" s="2" t="s">
        <v>429</v>
      </c>
      <c r="E164" s="2" t="s">
        <v>172</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297</v>
      </c>
    </row>
    <row r="171" spans="3:20">
      <c r="F171" s="4"/>
    </row>
    <row r="172" spans="3:20" ht="13">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207</v>
      </c>
      <c r="E176" s="2" t="s">
        <v>298</v>
      </c>
      <c r="G176" s="4"/>
      <c r="H176" s="4"/>
      <c r="I176" s="4"/>
      <c r="J176" s="4"/>
      <c r="K176" s="4"/>
      <c r="L176" s="4"/>
      <c r="M176" s="4"/>
      <c r="N176" s="4"/>
    </row>
    <row r="177" spans="2:19">
      <c r="E177" t="s">
        <v>112</v>
      </c>
      <c r="F177" s="4" t="s">
        <v>931</v>
      </c>
    </row>
    <row r="178" spans="2:19" ht="13">
      <c r="F178" s="120" t="s">
        <v>1146</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341</v>
      </c>
      <c r="E183" s="2" t="s">
        <v>1006</v>
      </c>
    </row>
    <row r="184" spans="2:19">
      <c r="B184" s="4"/>
      <c r="C184" s="4"/>
      <c r="E184" s="4" t="s">
        <v>708</v>
      </c>
      <c r="F184" s="4"/>
      <c r="I184" s="4"/>
    </row>
    <row r="185" spans="2:19" ht="13">
      <c r="B185" s="4"/>
      <c r="C185" s="4"/>
      <c r="E185" s="4" t="s">
        <v>1004</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1014</v>
      </c>
      <c r="G191" s="4"/>
      <c r="H191" s="4"/>
      <c r="I191" s="4"/>
    </row>
    <row r="192" spans="2:19" ht="13">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66" t="s">
        <v>1174</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ht="13">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652</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1147</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348</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1016</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287</v>
      </c>
      <c r="G268" s="4"/>
    </row>
    <row r="269" spans="2:21" ht="13">
      <c r="B269" s="2"/>
      <c r="C269" s="2"/>
      <c r="E269" s="4" t="s">
        <v>255</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1009</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652</v>
      </c>
      <c r="G291" s="4" t="s">
        <v>260</v>
      </c>
      <c r="K291" s="4"/>
      <c r="L291" s="4"/>
      <c r="M291" s="4"/>
      <c r="N291" s="4"/>
      <c r="O291" s="4"/>
      <c r="P291" s="4"/>
      <c r="Q291" s="4"/>
      <c r="R291" s="4"/>
      <c r="S291" s="4"/>
      <c r="T291" s="4"/>
      <c r="U291" s="4"/>
      <c r="V291" s="4"/>
      <c r="W291" s="4"/>
    </row>
    <row r="292" spans="2:23" ht="13">
      <c r="B292" s="2"/>
      <c r="D292" s="4"/>
      <c r="E292" s="4"/>
      <c r="F292" s="4" t="s">
        <v>348</v>
      </c>
      <c r="G292" s="4" t="s">
        <v>939</v>
      </c>
      <c r="H292" s="4"/>
      <c r="K292" s="4"/>
      <c r="L292" s="4"/>
      <c r="M292" s="4"/>
      <c r="N292" s="4"/>
      <c r="O292" s="4"/>
      <c r="P292" s="4"/>
      <c r="Q292" s="4"/>
      <c r="R292" s="4"/>
      <c r="S292" s="4"/>
      <c r="T292" s="4"/>
      <c r="U292" s="4"/>
      <c r="V292" s="4"/>
      <c r="W292" s="4"/>
    </row>
    <row r="293" spans="2:23" ht="13">
      <c r="B293" s="2"/>
      <c r="D293" s="4"/>
      <c r="E293" s="4"/>
      <c r="F293" s="4" t="s">
        <v>349</v>
      </c>
      <c r="G293" s="4" t="s">
        <v>560</v>
      </c>
      <c r="K293" s="4"/>
      <c r="L293" s="4"/>
      <c r="M293" s="4"/>
      <c r="N293" s="4"/>
      <c r="O293" s="4"/>
      <c r="P293" s="4"/>
      <c r="Q293" s="4"/>
      <c r="R293" s="4"/>
      <c r="S293" s="4"/>
      <c r="T293" s="4"/>
      <c r="U293" s="4"/>
      <c r="V293" s="4"/>
      <c r="W293" s="4"/>
    </row>
    <row r="294" spans="2:23" ht="13">
      <c r="B294" s="2"/>
      <c r="D294" s="4"/>
      <c r="E294" s="4"/>
      <c r="F294" s="4" t="s">
        <v>443</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289</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341</v>
      </c>
      <c r="E314" s="2" t="s">
        <v>750</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1149</v>
      </c>
      <c r="I326" s="120"/>
      <c r="J326" s="4"/>
      <c r="K326" s="4"/>
      <c r="L326" s="4"/>
      <c r="M326" s="4"/>
      <c r="N326" s="4"/>
      <c r="O326" s="4"/>
      <c r="P326" s="4"/>
      <c r="Q326" s="4"/>
      <c r="R326" s="4"/>
      <c r="S326" s="4"/>
    </row>
    <row r="327" spans="1:38" ht="13">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6" t="s">
        <v>1153</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ht="13">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ht="13">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F339" s="4"/>
      <c r="H339" s="4"/>
      <c r="I339" s="4"/>
      <c r="J339" s="4"/>
      <c r="K339" s="4"/>
      <c r="L339" s="4"/>
      <c r="M339" s="4"/>
      <c r="N339" s="4"/>
      <c r="O339" s="4"/>
      <c r="P339" s="4"/>
      <c r="Q339" s="4"/>
      <c r="R339" s="4"/>
      <c r="S339" s="4"/>
    </row>
    <row r="340" spans="2:37" ht="13">
      <c r="B340" s="2"/>
      <c r="C340" s="2" t="s">
        <v>431</v>
      </c>
      <c r="G340" s="2" t="s">
        <v>1226</v>
      </c>
      <c r="I340" s="2"/>
      <c r="J340" s="4"/>
      <c r="K340" s="4"/>
      <c r="L340" s="4"/>
      <c r="M340" s="4"/>
      <c r="N340" s="4"/>
      <c r="O340" s="4"/>
      <c r="P340" s="4"/>
      <c r="Q340" s="4"/>
      <c r="R340" s="4"/>
      <c r="S340" s="4"/>
    </row>
    <row r="341" spans="2:37" ht="13.4"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ht="13">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ht="13">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3" t="s">
        <v>112</v>
      </c>
      <c r="F346" s="1266" t="s">
        <v>1235</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ht="13">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ht="13">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t="s">
        <v>113</v>
      </c>
      <c r="F350" s="1266" t="s">
        <v>1234</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4"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4"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74" t="s">
        <v>1224</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ht="13">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ht="13">
      <c r="A367"/>
      <c r="B367" s="2"/>
      <c r="C367"/>
      <c r="D367"/>
      <c r="E367" s="1272" t="s">
        <v>1256</v>
      </c>
    </row>
    <row r="368" spans="1:38" s="1275"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1151</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1257</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1154</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6" t="s">
        <v>1267</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ht="13">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ht="13">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1273</v>
      </c>
      <c r="F390" s="3"/>
      <c r="G390" s="2"/>
      <c r="I390" s="120"/>
      <c r="J390" s="3"/>
      <c r="K390" s="3"/>
      <c r="L390" s="3"/>
      <c r="M390" s="3"/>
      <c r="N390" s="3"/>
      <c r="O390" s="3"/>
      <c r="P390" s="3"/>
      <c r="Q390" s="3"/>
      <c r="R390" s="3"/>
      <c r="S390" s="3"/>
    </row>
    <row r="391" spans="1:38" ht="13.4"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76" zoomScale="120" zoomScaleNormal="120" workbookViewId="0">
      <selection sqref="A1:J1"/>
    </sheetView>
  </sheetViews>
  <sheetFormatPr defaultColWidth="9.1796875" defaultRowHeight="14"/>
  <cols>
    <col min="1" max="1" width="2.453125" style="1039" customWidth="1"/>
    <col min="2" max="9" width="14.54296875" style="1039" customWidth="1"/>
    <col min="10" max="10" width="2.453125" style="1039" customWidth="1"/>
    <col min="11" max="11" width="11.81640625" style="1040" customWidth="1"/>
    <col min="12" max="12" width="10.5429687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8" t="s">
        <v>1572</v>
      </c>
      <c r="B1" s="2668"/>
      <c r="C1" s="2668"/>
      <c r="D1" s="2668"/>
      <c r="E1" s="2668"/>
      <c r="F1" s="2668"/>
      <c r="G1" s="2668"/>
      <c r="H1" s="2668"/>
      <c r="I1" s="2668"/>
      <c r="J1" s="2668"/>
    </row>
    <row r="2" spans="1:13" ht="15" customHeight="1" thickBot="1">
      <c r="A2" s="1041"/>
      <c r="B2" s="1041"/>
      <c r="I2" s="1042"/>
      <c r="K2" s="1043"/>
    </row>
    <row r="3" spans="1:13" s="1046" customFormat="1" ht="20.149999999999999" customHeight="1">
      <c r="A3" s="1094"/>
      <c r="B3" s="1095"/>
      <c r="C3" s="1096"/>
      <c r="D3" s="1101"/>
      <c r="E3" s="1096"/>
      <c r="F3" s="1097" t="s">
        <v>1961</v>
      </c>
      <c r="G3" s="1096"/>
      <c r="H3" s="1098">
        <f>E18</f>
        <v>55832958</v>
      </c>
      <c r="I3" s="1099"/>
    </row>
    <row r="4" spans="1:13" s="1046" customFormat="1" ht="20.149999999999999" customHeight="1">
      <c r="B4" s="1088"/>
      <c r="D4" s="1102"/>
      <c r="F4" s="1087" t="s">
        <v>1963</v>
      </c>
      <c r="G4" s="1086" t="s">
        <v>1962</v>
      </c>
      <c r="H4" s="1201">
        <f>I18</f>
        <v>29055000</v>
      </c>
      <c r="I4" s="1089"/>
      <c r="K4" s="1050"/>
    </row>
    <row r="5" spans="1:13" s="1046" customFormat="1" ht="20.149999999999999" customHeight="1" thickBot="1">
      <c r="B5" s="1090"/>
      <c r="C5" s="1091"/>
      <c r="D5" s="1103"/>
      <c r="E5" s="1092"/>
      <c r="F5" s="1103" t="s">
        <v>1913</v>
      </c>
      <c r="G5" s="1104"/>
      <c r="H5" s="1100">
        <f>IFERROR(H3/H4,0)</f>
        <v>1.9216299432111512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1" t="s">
        <v>1911</v>
      </c>
      <c r="C8" s="2672"/>
      <c r="D8" s="2672"/>
      <c r="E8" s="2673"/>
      <c r="G8" s="2652" t="s">
        <v>1912</v>
      </c>
      <c r="H8" s="2653"/>
      <c r="I8" s="2654"/>
      <c r="K8" s="1052"/>
    </row>
    <row r="9" spans="1:13" ht="15" customHeight="1">
      <c r="A9" s="1041"/>
      <c r="B9" s="2669" t="s">
        <v>1945</v>
      </c>
      <c r="C9" s="2669"/>
      <c r="D9" s="2669"/>
      <c r="E9" s="1054">
        <f>G33</f>
        <v>6687500</v>
      </c>
      <c r="G9" s="2665" t="s">
        <v>1943</v>
      </c>
      <c r="H9" s="2665"/>
      <c r="I9" s="1055">
        <f>MAX(SUMIF(Application!M562:M573,"Loan, Tax-Exempt",Application!AM562:AM573),27.5%*SUM('Sources and Uses Budget'!C8,'Sources and Uses Budget'!S105,'Sources and Uses Budget'!T105))</f>
        <v>25000000</v>
      </c>
      <c r="K9" s="1056"/>
      <c r="M9" s="1057"/>
    </row>
    <row r="10" spans="1:13" ht="15" customHeight="1" thickBot="1">
      <c r="A10" s="1041"/>
      <c r="B10" s="2669" t="s">
        <v>1946</v>
      </c>
      <c r="C10" s="2669"/>
      <c r="D10" s="2669"/>
      <c r="E10" s="1055">
        <f>G47</f>
        <v>35684208</v>
      </c>
      <c r="G10" s="2667" t="s">
        <v>1914</v>
      </c>
      <c r="H10" s="2667"/>
      <c r="I10" s="1134">
        <f>IF(OR(Application!Z205="State Farmworker Credit",Application!Z205="$500M (Farmworker Housing)"),0,'Basis &amp; Credits'!AB78)</f>
        <v>14000000</v>
      </c>
      <c r="M10" s="1057"/>
    </row>
    <row r="11" spans="1:13" ht="15" customHeight="1">
      <c r="A11" s="1041"/>
      <c r="B11" s="2675" t="s">
        <v>2210</v>
      </c>
      <c r="C11" s="2676"/>
      <c r="D11" s="2677"/>
      <c r="E11" s="1055">
        <f>SUM(E13,E12)</f>
        <v>220000</v>
      </c>
      <c r="G11" s="2674" t="s">
        <v>1954</v>
      </c>
      <c r="H11" s="2674"/>
      <c r="I11" s="1133">
        <f>I9+I10</f>
        <v>39000000</v>
      </c>
      <c r="M11" s="1057"/>
    </row>
    <row r="12" spans="1:13" ht="15" customHeight="1">
      <c r="A12" s="1058"/>
      <c r="B12" s="2670" t="s">
        <v>2573</v>
      </c>
      <c r="C12" s="2670"/>
      <c r="D12" s="2670"/>
      <c r="E12" s="1158">
        <f>G56</f>
        <v>220000</v>
      </c>
      <c r="M12" s="1057"/>
    </row>
    <row r="13" spans="1:13" ht="15" customHeight="1">
      <c r="A13" s="1044"/>
      <c r="B13" s="2670" t="s">
        <v>2574</v>
      </c>
      <c r="C13" s="2670"/>
      <c r="D13" s="2670"/>
      <c r="E13" s="1158">
        <f>IF(G67,MAX(G65,G79),G65)</f>
        <v>0</v>
      </c>
      <c r="G13" s="2652" t="s">
        <v>1977</v>
      </c>
      <c r="H13" s="2653"/>
      <c r="I13" s="2654"/>
    </row>
    <row r="14" spans="1:13" ht="15" customHeight="1">
      <c r="A14" s="1044"/>
      <c r="B14" s="2675" t="s">
        <v>2211</v>
      </c>
      <c r="C14" s="2676"/>
      <c r="D14" s="2677"/>
      <c r="E14" s="1160">
        <f>MAX(E15,E16)+E17</f>
        <v>13241250</v>
      </c>
      <c r="G14" s="2665" t="s">
        <v>2590</v>
      </c>
      <c r="H14" s="2665"/>
      <c r="I14" s="1059">
        <f>IF(AND(G134="Yes",G136&lt;&gt;""),IF(OR(G141="Yes",G145="Yes"),18%,15%),0)</f>
        <v>0.18</v>
      </c>
      <c r="M14" s="1057"/>
    </row>
    <row r="15" spans="1:13" ht="15" customHeight="1">
      <c r="A15" s="1044"/>
      <c r="B15" s="2649" t="s">
        <v>2587</v>
      </c>
      <c r="C15" s="2650"/>
      <c r="D15" s="2651"/>
      <c r="E15" s="1158">
        <f>G94</f>
        <v>4012500</v>
      </c>
      <c r="G15" s="1131" t="s">
        <v>1955</v>
      </c>
      <c r="H15" s="1131"/>
      <c r="I15" s="1059">
        <f>IF(Application!AJ1041&gt;0,10%,IF(Application!AJ1045&gt;0,5%,0))</f>
        <v>0.05</v>
      </c>
      <c r="M15" s="1057"/>
    </row>
    <row r="16" spans="1:13" ht="15" customHeight="1">
      <c r="A16" s="1044"/>
      <c r="B16" s="2649" t="s">
        <v>2588</v>
      </c>
      <c r="C16" s="2650"/>
      <c r="D16" s="2651"/>
      <c r="E16" s="1158">
        <f>G104</f>
        <v>0</v>
      </c>
      <c r="G16" s="2665" t="s">
        <v>1956</v>
      </c>
      <c r="H16" s="2665"/>
      <c r="I16" s="1059">
        <f>G155</f>
        <v>2.5000000000000001E-2</v>
      </c>
    </row>
    <row r="17" spans="1:21" ht="15" customHeight="1" thickBot="1">
      <c r="A17" s="1044"/>
      <c r="B17" s="2649" t="s">
        <v>2589</v>
      </c>
      <c r="C17" s="2650"/>
      <c r="D17" s="2651"/>
      <c r="E17" s="1158">
        <f>G129</f>
        <v>9228750</v>
      </c>
      <c r="G17" s="2665" t="s">
        <v>2219</v>
      </c>
      <c r="H17" s="2665"/>
      <c r="I17" s="1059">
        <f>IF(AND(G161="Yes",G159),IF(G165&gt;15%,15%,G165),0)</f>
        <v>0</v>
      </c>
    </row>
    <row r="18" spans="1:21" ht="15" customHeight="1">
      <c r="A18" s="1041"/>
      <c r="B18" s="2666" t="s">
        <v>1910</v>
      </c>
      <c r="C18" s="2666"/>
      <c r="D18" s="2666"/>
      <c r="E18" s="1105">
        <f>SUM(E9:E11,E14)</f>
        <v>55832958</v>
      </c>
      <c r="G18" s="1132" t="s">
        <v>1944</v>
      </c>
      <c r="H18" s="1132"/>
      <c r="I18" s="1106">
        <f>I11-((I11*I14)+(I11*I15)+(I11*I16)+(I11*I17))</f>
        <v>29055000</v>
      </c>
      <c r="M18" s="1060">
        <f>SUM(Cdlac[Quantity])</f>
        <v>101</v>
      </c>
      <c r="O18" s="1079" t="s">
        <v>581</v>
      </c>
      <c r="P18" s="1039">
        <f>MATCH(Application!T189,Application!CB160:CB217,0)</f>
        <v>44</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16</v>
      </c>
      <c r="N20" s="1066">
        <f>Application!AC726</f>
        <v>0.7</v>
      </c>
      <c r="O20" s="1066">
        <f>IF(Cdlac[[#This Row],[Quantity]]&gt;0,IF(Cdlac[[#This Row],[Federal]],30%,IF(AND(OR(NOT($G$38),$G$38=""),$G$43),40%,Cdlac[[#This Row],[iAMI]])),"")</f>
        <v>0.7</v>
      </c>
      <c r="P20" s="1060" cm="1">
        <f t="array" ref="P20">IF(Cdlac[[#This Row],[Quantity]]&gt;0,INDEX(TcacRents,$P$18,Cdlac[[#This Row],[Bedrooms]]+1)*Cdlac[[#This Row],[AMI]],"")</f>
        <v>3115</v>
      </c>
      <c r="Q20" s="1157"/>
      <c r="R20" s="1060" cm="1">
        <f t="array" ref="R20">IF(Cdlac[[#This Row],[Quantity]]&gt;0,INDEX(HudFmrs,$P$18,Cdlac[[#This Row],[Bedrooms]]+1),"")</f>
        <v>4223</v>
      </c>
      <c r="S20" s="1060">
        <f>IF(Cdlac[[#This Row],[Quantity]]&gt;0,MAX(0,Cdlac[[#This Row],[Fair Market Rent]]-IF(AND($G$37,$G$38,$G$38&lt;&gt;"",NOT(Cdlac[[#This Row],[Federal]]),Cdlac[[#This Row],[Preservation Rent]]&lt;&gt;""),Cdlac[[#This Row],[Preservation Rent]],Cdlac[[#This Row],[Restricted Rent]])),"")</f>
        <v>1108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10</v>
      </c>
      <c r="N21" s="1066">
        <f>Application!AC727</f>
        <v>0.6</v>
      </c>
      <c r="O21" s="1066">
        <f>IF(Cdlac[[#This Row],[Quantity]]&gt;0,IF(Cdlac[[#This Row],[Federal]],30%,IF(AND(OR(NOT($G$38),$G$38=""),$G$43),40%,Cdlac[[#This Row],[iAMI]])),"")</f>
        <v>0.6</v>
      </c>
      <c r="P21" s="1060" cm="1">
        <f t="array" ref="P21">IF(Cdlac[[#This Row],[Quantity]]&gt;0,INDEX(TcacRents,$P$18,Cdlac[[#This Row],[Bedrooms]]+1)*Cdlac[[#This Row],[AMI]],"")</f>
        <v>2670</v>
      </c>
      <c r="Q21" s="1157"/>
      <c r="R21" s="1060" cm="1">
        <f t="array" ref="R21">IF(Cdlac[[#This Row],[Quantity]]&gt;0,INDEX(HudFmrs,$P$18,Cdlac[[#This Row],[Bedrooms]]+1),"")</f>
        <v>4223</v>
      </c>
      <c r="S21" s="1060">
        <f>IF(Cdlac[[#This Row],[Quantity]]&gt;0,MAX(0,Cdlac[[#This Row],[Fair Market Rent]]-IF(AND($G$37,$G$38,$G$38&lt;&gt;"",NOT(Cdlac[[#This Row],[Federal]]),Cdlac[[#This Row],[Preservation Rent]]&lt;&gt;""),Cdlac[[#This Row],[Preservation Rent]],Cdlac[[#This Row],[Restricted Rent]])),"")</f>
        <v>1553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6" t="s">
        <v>1958</v>
      </c>
      <c r="D22" s="2656" t="s">
        <v>1959</v>
      </c>
      <c r="E22" s="2656" t="s">
        <v>1960</v>
      </c>
      <c r="F22" s="2656" t="s">
        <v>2534</v>
      </c>
      <c r="G22" s="2656" t="s">
        <v>1957</v>
      </c>
      <c r="H22" s="1065"/>
      <c r="I22" s="1064"/>
      <c r="L22" s="1039">
        <f>IFERROR(MIN(4,MATCH(Application!B728,UnitSizes,0)-1),"")</f>
        <v>2</v>
      </c>
      <c r="M22" s="1060">
        <f>Application!G728</f>
        <v>4</v>
      </c>
      <c r="N22" s="1066">
        <f>Application!AC728</f>
        <v>0.5</v>
      </c>
      <c r="O22" s="1066">
        <f>IF(Cdlac[[#This Row],[Quantity]]&gt;0,IF(Cdlac[[#This Row],[Federal]],30%,IF(AND(OR(NOT($G$38),$G$38=""),$G$43),40%,Cdlac[[#This Row],[iAMI]])),"")</f>
        <v>0.5</v>
      </c>
      <c r="P22" s="1060" cm="1">
        <f t="array" ref="P22">IF(Cdlac[[#This Row],[Quantity]]&gt;0,INDEX(TcacRents,$P$18,Cdlac[[#This Row],[Bedrooms]]+1)*Cdlac[[#This Row],[AMI]],"")</f>
        <v>2225</v>
      </c>
      <c r="Q22" s="1157"/>
      <c r="R22" s="1060" cm="1">
        <f t="array" ref="R22">IF(Cdlac[[#This Row],[Quantity]]&gt;0,INDEX(HudFmrs,$P$18,Cdlac[[#This Row],[Bedrooms]]+1),"")</f>
        <v>4223</v>
      </c>
      <c r="S22" s="1060">
        <f>IF(Cdlac[[#This Row],[Quantity]]&gt;0,MAX(0,Cdlac[[#This Row],[Fair Market Rent]]-IF(AND($G$37,$G$38,$G$38&lt;&gt;"",NOT(Cdlac[[#This Row],[Federal]]),Cdlac[[#This Row],[Preservation Rent]]&lt;&gt;""),Cdlac[[#This Row],[Preservation Rent]],Cdlac[[#This Row],[Restricted Rent]])),"")</f>
        <v>1998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7"/>
      <c r="D23" s="2657"/>
      <c r="E23" s="2657"/>
      <c r="F23" s="2657"/>
      <c r="G23" s="2657"/>
      <c r="H23" s="1065"/>
      <c r="I23" s="1064"/>
      <c r="L23" s="1039">
        <f>IFERROR(MIN(4,MATCH(Application!B729,UnitSizes,0)-1),"")</f>
        <v>2</v>
      </c>
      <c r="M23" s="1060">
        <f>Application!G729</f>
        <v>4</v>
      </c>
      <c r="N23" s="1066">
        <f>Application!AC729</f>
        <v>0.3</v>
      </c>
      <c r="O23" s="1066">
        <f>IF(Cdlac[[#This Row],[Quantity]]&gt;0,IF(Cdlac[[#This Row],[Federal]],30%,IF(AND(OR(NOT($G$38),$G$38=""),$G$43),40%,Cdlac[[#This Row],[iAMI]])),"")</f>
        <v>0.3</v>
      </c>
      <c r="P23" s="1060" cm="1">
        <f t="array" ref="P23">IF(Cdlac[[#This Row],[Quantity]]&gt;0,INDEX(TcacRents,$P$18,Cdlac[[#This Row],[Bedrooms]]+1)*Cdlac[[#This Row],[AMI]],"")</f>
        <v>1335</v>
      </c>
      <c r="Q23" s="1157"/>
      <c r="R23" s="1060" cm="1">
        <f t="array" ref="R23">IF(Cdlac[[#This Row],[Quantity]]&gt;0,INDEX(HudFmrs,$P$18,Cdlac[[#This Row],[Bedrooms]]+1),"")</f>
        <v>4223</v>
      </c>
      <c r="S23" s="1060">
        <f>IF(Cdlac[[#This Row],[Quantity]]&gt;0,MAX(0,Cdlac[[#This Row],[Fair Market Rent]]-IF(AND($G$37,$G$38,$G$38&lt;&gt;"",NOT(Cdlac[[#This Row],[Federal]]),Cdlac[[#This Row],[Preservation Rent]]&lt;&gt;""),Cdlac[[#This Row],[Preservation Rent]],Cdlac[[#This Row],[Restricted Rent]])),"")</f>
        <v>2888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28</v>
      </c>
      <c r="N24" s="1066">
        <f>Application!AC730</f>
        <v>0.7</v>
      </c>
      <c r="O24" s="1066">
        <f>IF(Cdlac[[#This Row],[Quantity]]&gt;0,IF(Cdlac[[#This Row],[Federal]],30%,IF(AND(OR(NOT($G$38),$G$38=""),$G$43),40%,Cdlac[[#This Row],[iAMI]])),"")</f>
        <v>0.7</v>
      </c>
      <c r="P24" s="1060" cm="1">
        <f t="array" ref="P24">IF(Cdlac[[#This Row],[Quantity]]&gt;0,INDEX(TcacRents,$P$18,Cdlac[[#This Row],[Bedrooms]]+1)*Cdlac[[#This Row],[AMI]],"")</f>
        <v>3599.3999999999996</v>
      </c>
      <c r="Q24" s="1157"/>
      <c r="R24" s="1060" cm="1">
        <f t="array" ref="R24">IF(Cdlac[[#This Row],[Quantity]]&gt;0,INDEX(HudFmrs,$P$18,Cdlac[[#This Row],[Bedrooms]]+1),"")</f>
        <v>5256</v>
      </c>
      <c r="S24" s="1060">
        <f>IF(Cdlac[[#This Row],[Quantity]]&gt;0,MAX(0,Cdlac[[#This Row],[Fair Market Rent]]-IF(AND($G$37,$G$38,$G$38&lt;&gt;"",NOT(Cdlac[[#This Row],[Federal]]),Cdlac[[#This Row],[Preservation Rent]]&lt;&gt;""),Cdlac[[#This Row],[Preservation Rent]],Cdlac[[#This Row],[Restricted Rent]])),"")</f>
        <v>1656.6000000000004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3</v>
      </c>
      <c r="M25" s="1060">
        <f>Application!G731</f>
        <v>25</v>
      </c>
      <c r="N25" s="1066">
        <f>Application!AC731</f>
        <v>0.6</v>
      </c>
      <c r="O25" s="1066">
        <f>IF(Cdlac[[#This Row],[Quantity]]&gt;0,IF(Cdlac[[#This Row],[Federal]],30%,IF(AND(OR(NOT($G$38),$G$38=""),$G$43),40%,Cdlac[[#This Row],[iAMI]])),"")</f>
        <v>0.6</v>
      </c>
      <c r="P25" s="1060" cm="1">
        <f t="array" ref="P25">IF(Cdlac[[#This Row],[Quantity]]&gt;0,INDEX(TcacRents,$P$18,Cdlac[[#This Row],[Bedrooms]]+1)*Cdlac[[#This Row],[AMI]],"")</f>
        <v>3085.2</v>
      </c>
      <c r="Q25" s="1157"/>
      <c r="R25" s="1060" cm="1">
        <f t="array" ref="R25">IF(Cdlac[[#This Row],[Quantity]]&gt;0,INDEX(HudFmrs,$P$18,Cdlac[[#This Row],[Bedrooms]]+1),"")</f>
        <v>5256</v>
      </c>
      <c r="S25" s="1060">
        <f>IF(Cdlac[[#This Row],[Quantity]]&gt;0,MAX(0,Cdlac[[#This Row],[Fair Market Rent]]-IF(AND($G$37,$G$38,$G$38&lt;&gt;"",NOT(Cdlac[[#This Row],[Federal]]),Cdlac[[#This Row],[Preservation Rent]]&lt;&gt;""),Cdlac[[#This Row],[Preservation Rent]],Cdlac[[#This Row],[Restricted Rent]])),"")</f>
        <v>2170.8000000000002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34</v>
      </c>
      <c r="F26" s="1070">
        <f>SUM(E26:E28)-SUM(F27:F28)</f>
        <v>71</v>
      </c>
      <c r="G26" s="1067">
        <f>D26*F26</f>
        <v>88.75</v>
      </c>
      <c r="H26" s="1069"/>
      <c r="I26" s="1069"/>
      <c r="L26" s="1039">
        <f>IFERROR(MIN(4,MATCH(Application!B732,UnitSizes,0)-1),"")</f>
        <v>3</v>
      </c>
      <c r="M26" s="1060">
        <f>Application!G732</f>
        <v>7</v>
      </c>
      <c r="N26" s="1066">
        <f>Application!AC732</f>
        <v>0.5</v>
      </c>
      <c r="O26" s="1066">
        <f>IF(Cdlac[[#This Row],[Quantity]]&gt;0,IF(Cdlac[[#This Row],[Federal]],30%,IF(AND(OR(NOT($G$38),$G$38=""),$G$43),40%,Cdlac[[#This Row],[iAMI]])),"")</f>
        <v>0.5</v>
      </c>
      <c r="P26" s="1060" cm="1">
        <f t="array" ref="P26">IF(Cdlac[[#This Row],[Quantity]]&gt;0,INDEX(TcacRents,$P$18,Cdlac[[#This Row],[Bedrooms]]+1)*Cdlac[[#This Row],[AMI]],"")</f>
        <v>2571</v>
      </c>
      <c r="Q26" s="1157"/>
      <c r="R26" s="1060" cm="1">
        <f t="array" ref="R26">IF(Cdlac[[#This Row],[Quantity]]&gt;0,INDEX(HudFmrs,$P$18,Cdlac[[#This Row],[Bedrooms]]+1),"")</f>
        <v>5256</v>
      </c>
      <c r="S26" s="1060">
        <f>IF(Cdlac[[#This Row],[Quantity]]&gt;0,MAX(0,Cdlac[[#This Row],[Fair Market Rent]]-IF(AND($G$37,$G$38,$G$38&lt;&gt;"",NOT(Cdlac[[#This Row],[Federal]]),Cdlac[[#This Row],[Preservation Rent]]&lt;&gt;""),Cdlac[[#This Row],[Preservation Rent]],Cdlac[[#This Row],[Restricted Rent]])),"")</f>
        <v>2685</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67</v>
      </c>
      <c r="F27" s="1070">
        <f>MIN(E27,ROUNDDOWN(E29*30%,0))</f>
        <v>30</v>
      </c>
      <c r="G27" s="1067">
        <f>D27*F27</f>
        <v>45</v>
      </c>
      <c r="H27" s="1069"/>
      <c r="I27" s="1069"/>
      <c r="L27" s="1039">
        <f>IFERROR(MIN(4,MATCH(Application!B733,UnitSizes,0)-1),"")</f>
        <v>3</v>
      </c>
      <c r="M27" s="1060">
        <f>Application!G733</f>
        <v>7</v>
      </c>
      <c r="N27" s="1066">
        <f>Application!AC733</f>
        <v>0.3</v>
      </c>
      <c r="O27" s="1066">
        <f>IF(Cdlac[[#This Row],[Quantity]]&gt;0,IF(Cdlac[[#This Row],[Federal]],30%,IF(AND(OR(NOT($G$38),$G$38=""),$G$43),40%,Cdlac[[#This Row],[iAMI]])),"")</f>
        <v>0.3</v>
      </c>
      <c r="P27" s="1060" cm="1">
        <f t="array" ref="P27">IF(Cdlac[[#This Row],[Quantity]]&gt;0,INDEX(TcacRents,$P$18,Cdlac[[#This Row],[Bedrooms]]+1)*Cdlac[[#This Row],[AMI]],"")</f>
        <v>1542.6</v>
      </c>
      <c r="Q27" s="1157"/>
      <c r="R27" s="1060" cm="1">
        <f t="array" ref="R27">IF(Cdlac[[#This Row],[Quantity]]&gt;0,INDEX(HudFmrs,$P$18,Cdlac[[#This Row],[Bedrooms]]+1),"")</f>
        <v>5256</v>
      </c>
      <c r="S27" s="1060">
        <f>IF(Cdlac[[#This Row],[Quantity]]&gt;0,MAX(0,Cdlac[[#This Row],[Fair Market Rent]]-IF(AND($G$37,$G$38,$G$38&lt;&gt;"",NOT(Cdlac[[#This Row],[Federal]]),Cdlac[[#This Row],[Preservation Rent]]&lt;&gt;""),Cdlac[[#This Row],[Preservation Rent]],Cdlac[[#This Row],[Restricted Rent]])),"")</f>
        <v>3713.4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8" t="s">
        <v>1573</v>
      </c>
      <c r="D29" s="2659"/>
      <c r="E29" s="1084">
        <f>SUM(E24:E28)</f>
        <v>101</v>
      </c>
      <c r="F29" s="1084">
        <f>SUM(F24:F28)</f>
        <v>101</v>
      </c>
      <c r="G29" s="1085">
        <f>SUMPRODUCT(D24:D28,F24:F28)</f>
        <v>133.75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133.75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6687500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198245.6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35684208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50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220000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50</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82" t="s">
        <v>1941</v>
      </c>
      <c r="M83" s="2683"/>
      <c r="N83" s="1125">
        <v>30000</v>
      </c>
    </row>
    <row r="84" spans="2:14" ht="15" customHeight="1">
      <c r="C84" s="1072" t="s">
        <v>1953</v>
      </c>
      <c r="G84" s="1076" t="str">
        <f>IF(Application!D211="Large Family","Yes","No")</f>
        <v>Yes</v>
      </c>
      <c r="L84" s="2686" t="s">
        <v>1909</v>
      </c>
      <c r="M84" s="2687"/>
      <c r="N84" s="1126">
        <v>20000</v>
      </c>
    </row>
    <row r="85" spans="2:14" ht="15" customHeight="1" thickBot="1">
      <c r="C85" s="1072" t="s">
        <v>1939</v>
      </c>
      <c r="G85" s="1038"/>
      <c r="L85" s="2688" t="s">
        <v>1942</v>
      </c>
      <c r="M85" s="2689"/>
      <c r="N85" s="1127">
        <v>10000</v>
      </c>
    </row>
    <row r="86" spans="2:14" ht="15" customHeight="1" thickBot="1">
      <c r="C86" s="1072" t="s">
        <v>1940</v>
      </c>
      <c r="G86" s="1039" t="str">
        <f>Application!T193</f>
        <v>Highest Resource</v>
      </c>
    </row>
    <row r="87" spans="2:14" ht="15" customHeight="1">
      <c r="C87" s="2664" t="s">
        <v>2209</v>
      </c>
      <c r="D87" s="2664"/>
      <c r="E87" s="2664"/>
      <c r="F87" s="2664"/>
      <c r="G87" s="1038"/>
      <c r="L87" s="1121" t="str">
        <f>'Points System'!H651</f>
        <v>(i)</v>
      </c>
      <c r="M87" s="2684" t="s">
        <v>1395</v>
      </c>
      <c r="N87" s="2685"/>
    </row>
    <row r="88" spans="2:14" ht="15" customHeight="1">
      <c r="C88" s="2664"/>
      <c r="D88" s="2664"/>
      <c r="E88" s="2664"/>
      <c r="F88" s="2664"/>
      <c r="L88" s="1122" t="str">
        <f>'Points System'!H663</f>
        <v>(ii)</v>
      </c>
      <c r="M88" s="2678" t="s">
        <v>1928</v>
      </c>
      <c r="N88" s="2679"/>
    </row>
    <row r="89" spans="2:14" ht="15" customHeight="1">
      <c r="C89" s="1072"/>
      <c r="L89" s="1122" t="str">
        <f>'Points System'!H698</f>
        <v>(i)</v>
      </c>
      <c r="M89" s="2678" t="s">
        <v>1929</v>
      </c>
      <c r="N89" s="2679"/>
    </row>
    <row r="90" spans="2:14" ht="15" customHeight="1">
      <c r="E90" s="1079" t="s">
        <v>1971</v>
      </c>
      <c r="G90" s="1074" t="b">
        <f>OR(AND(COUNTIFS(G84:G85,"Yes")&gt;=1,G83="Yes"),G87="Yes")</f>
        <v>1</v>
      </c>
      <c r="L90" s="1122" t="str">
        <f>IF(OR('Points System'!H722="(ii)",'Points System'!H722="(i)"),"(i)","N/A")</f>
        <v>(i)</v>
      </c>
      <c r="M90" s="2678" t="s">
        <v>1930</v>
      </c>
      <c r="N90" s="2679"/>
    </row>
    <row r="91" spans="2:14" ht="15" customHeight="1">
      <c r="E91" s="1079"/>
      <c r="G91" s="1074"/>
      <c r="L91" s="1123" t="str">
        <f>'Points System'!H736</f>
        <v>N/A</v>
      </c>
      <c r="M91" s="2678" t="s">
        <v>1421</v>
      </c>
      <c r="N91" s="2679"/>
    </row>
    <row r="92" spans="2:14" ht="15" customHeight="1">
      <c r="E92" s="1079" t="s">
        <v>1916</v>
      </c>
      <c r="G92" s="1073">
        <f>IFERROR(IF($G$87="Yes",30000,INDEX(N83:N85,MATCH(LEFT(G86,17),L83:L85,0))),0)</f>
        <v>30000</v>
      </c>
      <c r="L92" s="1122" t="str">
        <f>'Points System'!H748</f>
        <v>N/A</v>
      </c>
      <c r="M92" s="2678" t="s">
        <v>1931</v>
      </c>
      <c r="N92" s="2679"/>
    </row>
    <row r="93" spans="2:14" ht="15" customHeight="1">
      <c r="E93" s="1079" t="str">
        <f>E110</f>
        <v>Bedroom-Adjusted Low-Income Units</v>
      </c>
      <c r="F93" s="1107" t="s">
        <v>1964</v>
      </c>
      <c r="G93" s="1108">
        <f>G29</f>
        <v>133.75</v>
      </c>
      <c r="L93" s="1122" t="str">
        <f>'Points System'!H764</f>
        <v>(ii)</v>
      </c>
      <c r="M93" s="2678" t="s">
        <v>1932</v>
      </c>
      <c r="N93" s="2679"/>
    </row>
    <row r="94" spans="2:14" ht="15" customHeight="1" thickBot="1">
      <c r="D94" s="1041"/>
      <c r="E94" s="1112" t="s">
        <v>2212</v>
      </c>
      <c r="F94" s="1041"/>
      <c r="G94" s="1117">
        <f>G93*G92*G90</f>
        <v>4012500</v>
      </c>
      <c r="L94" s="1124" t="str">
        <f>'Points System'!H776</f>
        <v>(i)</v>
      </c>
      <c r="M94" s="2680" t="s">
        <v>1424</v>
      </c>
      <c r="N94" s="268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133.75</v>
      </c>
    </row>
    <row r="103" spans="2:9" ht="15" customHeight="1">
      <c r="E103" s="1079" t="s">
        <v>1916</v>
      </c>
      <c r="F103" s="1107" t="s">
        <v>1964</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133.75</v>
      </c>
    </row>
    <row r="111" spans="2:9" ht="15" customHeight="1">
      <c r="E111" s="1112" t="s">
        <v>1933</v>
      </c>
      <c r="F111" s="1041"/>
      <c r="G111" s="1117">
        <f>G108*G109*G110</f>
        <v>3745000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2140000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2094</v>
      </c>
      <c r="G120" s="1038" t="s">
        <v>544</v>
      </c>
    </row>
    <row r="121" spans="2:7">
      <c r="C121" s="1072" t="s">
        <v>2095</v>
      </c>
      <c r="G121" s="1038"/>
    </row>
    <row r="123" spans="2:7">
      <c r="B123" s="1073"/>
      <c r="C123" s="1072"/>
      <c r="E123" s="1079" t="s">
        <v>1971</v>
      </c>
      <c r="G123" s="1074" t="b">
        <f>COUNTIFS(G118:G121,"Yes")&gt;=1</f>
        <v>1</v>
      </c>
    </row>
    <row r="124" spans="2:7">
      <c r="E124" s="1072"/>
    </row>
    <row r="125" spans="2:7" ht="14.5">
      <c r="E125" s="1079" t="s">
        <v>1968</v>
      </c>
      <c r="F125" s="1107" t="s">
        <v>1964</v>
      </c>
      <c r="G125" s="1108">
        <f>G29</f>
        <v>133.75</v>
      </c>
    </row>
    <row r="126" spans="2:7" ht="14.5">
      <c r="E126" s="1079" t="s">
        <v>1916</v>
      </c>
      <c r="F126" s="1107" t="s">
        <v>1964</v>
      </c>
      <c r="G126" s="1118">
        <v>25000</v>
      </c>
    </row>
    <row r="127" spans="2:7">
      <c r="E127" s="1112" t="s">
        <v>1935</v>
      </c>
      <c r="F127" s="1041"/>
      <c r="G127" s="1117">
        <f>G123*G126*G110</f>
        <v>3343750</v>
      </c>
    </row>
    <row r="128" spans="2:7">
      <c r="C128" s="1072"/>
      <c r="E128" s="1072"/>
    </row>
    <row r="129" spans="2:9">
      <c r="E129" s="1112" t="s">
        <v>2214</v>
      </c>
      <c r="G129" s="1117">
        <f>G127+G115+G111</f>
        <v>9228750</v>
      </c>
    </row>
    <row r="131" spans="2:9">
      <c r="B131" s="1061" t="s">
        <v>139</v>
      </c>
      <c r="C131" s="1062"/>
      <c r="D131" s="1062"/>
      <c r="E131" s="1062"/>
      <c r="F131" s="1062"/>
      <c r="G131" s="1062"/>
      <c r="H131" s="1062"/>
      <c r="I131" s="1063"/>
    </row>
    <row r="133" spans="2:9">
      <c r="C133" s="2660" t="s">
        <v>2180</v>
      </c>
      <c r="D133" s="2660"/>
      <c r="E133" s="2660"/>
      <c r="F133" s="2660"/>
    </row>
    <row r="134" spans="2:9">
      <c r="C134" s="2660"/>
      <c r="D134" s="2660"/>
      <c r="E134" s="2660"/>
      <c r="F134" s="2660"/>
      <c r="G134" s="1038" t="s">
        <v>544</v>
      </c>
    </row>
    <row r="135" spans="2:9" ht="14.25" customHeight="1"/>
    <row r="136" spans="2:9">
      <c r="C136" s="1039" t="s">
        <v>2182</v>
      </c>
      <c r="G136" s="2662" t="s">
        <v>2775</v>
      </c>
      <c r="H136" s="2662"/>
    </row>
    <row r="137" spans="2:9">
      <c r="G137" s="2662"/>
      <c r="H137" s="2662"/>
    </row>
    <row r="138" spans="2:9">
      <c r="G138" s="2663"/>
      <c r="H138" s="2663"/>
    </row>
    <row r="140" spans="2:9">
      <c r="C140" s="2660" t="s">
        <v>2592</v>
      </c>
      <c r="D140" s="2660"/>
      <c r="E140" s="2660"/>
      <c r="F140" s="2660"/>
    </row>
    <row r="141" spans="2:9">
      <c r="C141" s="2660"/>
      <c r="D141" s="2660"/>
      <c r="E141" s="2660"/>
      <c r="F141" s="2660"/>
      <c r="G141" s="1038"/>
    </row>
    <row r="142" spans="2:9">
      <c r="C142" s="2660"/>
      <c r="D142" s="2660"/>
      <c r="E142" s="2660"/>
      <c r="F142" s="2660"/>
    </row>
    <row r="144" spans="2:9">
      <c r="C144" s="2660" t="s">
        <v>2591</v>
      </c>
      <c r="D144" s="2660"/>
      <c r="E144" s="2660"/>
      <c r="F144" s="2660"/>
    </row>
    <row r="145" spans="2:9">
      <c r="C145" s="2660"/>
      <c r="D145" s="2660"/>
      <c r="E145" s="2660"/>
      <c r="F145" s="2660"/>
      <c r="G145" s="1038" t="s">
        <v>544</v>
      </c>
    </row>
    <row r="146" spans="2:9">
      <c r="C146" s="2660"/>
      <c r="D146" s="2660"/>
      <c r="E146" s="2660"/>
      <c r="F146" s="2660"/>
    </row>
    <row r="147" spans="2:9">
      <c r="C147" s="2660"/>
      <c r="D147" s="2660"/>
      <c r="E147" s="2660"/>
      <c r="F147" s="2660"/>
    </row>
    <row r="149" spans="2:9">
      <c r="B149" s="1061" t="s">
        <v>1973</v>
      </c>
      <c r="C149" s="1062"/>
      <c r="D149" s="1062"/>
      <c r="E149" s="1062"/>
      <c r="F149" s="1062"/>
      <c r="G149" s="1062"/>
      <c r="H149" s="1062"/>
      <c r="I149" s="1063"/>
    </row>
    <row r="151" spans="2:9">
      <c r="E151" s="1079" t="s">
        <v>581</v>
      </c>
      <c r="G151" s="1039" t="str">
        <f>IF(Application!T189="","",Application!T189)</f>
        <v>Santa Cruz</v>
      </c>
    </row>
    <row r="152" spans="2:9">
      <c r="E152" s="1079"/>
      <c r="G152" s="1073"/>
    </row>
    <row r="153" spans="2:9">
      <c r="E153" s="1079" t="str">
        <f>"2-Bedroom "&amp;G151&amp;" County Basis Limit"</f>
        <v>2-Bedroom Santa Cruz County Basis Limit</v>
      </c>
      <c r="G153" s="1073">
        <f>Application!R997</f>
        <v>616000</v>
      </c>
    </row>
    <row r="154" spans="2:9">
      <c r="E154" s="1079" t="s">
        <v>1972</v>
      </c>
      <c r="G154" s="1073">
        <f>MEDIAN((Application!CU160:CU217))</f>
        <v>560000</v>
      </c>
    </row>
    <row r="155" spans="2:9">
      <c r="D155" s="1041"/>
      <c r="E155" s="1112" t="s">
        <v>1974</v>
      </c>
      <c r="F155" s="1128"/>
      <c r="G155" s="1129">
        <f>((G153-G154)/G154)*0.25</f>
        <v>2.5000000000000001E-2</v>
      </c>
      <c r="H155" s="1037"/>
      <c r="I155" s="1037"/>
    </row>
    <row r="156" spans="2:9">
      <c r="D156" s="1040"/>
      <c r="E156" s="1040"/>
    </row>
    <row r="157" spans="2:9">
      <c r="B157" s="1061" t="s">
        <v>2215</v>
      </c>
      <c r="C157" s="1062"/>
      <c r="D157" s="1062"/>
      <c r="E157" s="1062"/>
      <c r="F157" s="1062"/>
      <c r="G157" s="1062"/>
      <c r="H157" s="1062"/>
      <c r="I157" s="1063"/>
    </row>
    <row r="159" spans="2:9">
      <c r="E159" s="1079" t="s">
        <v>2572</v>
      </c>
      <c r="G159" s="1039" t="b">
        <f>G37</f>
        <v>0</v>
      </c>
    </row>
    <row r="160" spans="2:9">
      <c r="C160" s="2655" t="s">
        <v>2216</v>
      </c>
      <c r="D160" s="2655"/>
      <c r="E160" s="2655"/>
      <c r="F160" s="2655"/>
    </row>
    <row r="161" spans="2:7">
      <c r="B161" s="1040"/>
      <c r="C161" s="2655"/>
      <c r="D161" s="2655"/>
      <c r="E161" s="2655"/>
      <c r="F161" s="2655"/>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3750000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54296875" style="304" customWidth="1"/>
    <col min="3" max="3" width="11" style="304" customWidth="1"/>
    <col min="4" max="4" width="15.54296875" style="304" customWidth="1"/>
    <col min="5" max="5" width="3.54296875" style="304" customWidth="1"/>
    <col min="6" max="7" width="15.54296875" style="304" customWidth="1"/>
    <col min="8" max="8" width="3.54296875" style="304" customWidth="1"/>
    <col min="9" max="10" width="15.54296875" style="304" customWidth="1"/>
    <col min="11" max="11" width="3.453125" style="304" customWidth="1"/>
    <col min="12" max="17" width="15.54296875" style="304" customWidth="1"/>
    <col min="18" max="16384" width="9.1796875" style="304"/>
  </cols>
  <sheetData>
    <row r="1" spans="1:12">
      <c r="A1" s="2690" t="s">
        <v>908</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4.5">
      <c r="A3" s="426" t="s">
        <v>909</v>
      </c>
      <c r="B3" s="426" t="s">
        <v>2202</v>
      </c>
      <c r="C3" s="426" t="s">
        <v>2203</v>
      </c>
      <c r="D3" s="1140" t="s">
        <v>2204</v>
      </c>
      <c r="E3" s="204"/>
      <c r="F3" s="1140" t="s">
        <v>910</v>
      </c>
      <c r="G3" s="426" t="s">
        <v>911</v>
      </c>
      <c r="H3" s="427"/>
      <c r="I3" s="426" t="s">
        <v>912</v>
      </c>
      <c r="J3" s="426" t="s">
        <v>913</v>
      </c>
      <c r="K3" s="204"/>
      <c r="L3" s="305"/>
    </row>
    <row r="4" spans="1:12">
      <c r="A4" s="428" t="str">
        <f>Application!B726</f>
        <v>2 Bedrooms</v>
      </c>
      <c r="B4" s="1077">
        <f>Application!G726</f>
        <v>16</v>
      </c>
      <c r="C4" s="1155"/>
      <c r="D4" s="428">
        <f>Application!O726</f>
        <v>2933</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10</v>
      </c>
      <c r="C5" s="1155"/>
      <c r="D5" s="428">
        <f>Application!O727</f>
        <v>2488</v>
      </c>
      <c r="E5" s="429"/>
      <c r="F5" s="1078"/>
      <c r="G5" s="428">
        <f t="shared" ref="G5:G38" si="2">F5*B5</f>
        <v>0</v>
      </c>
      <c r="H5" s="429"/>
      <c r="I5" s="428" t="str">
        <f t="shared" si="0"/>
        <v/>
      </c>
      <c r="J5" s="428" t="str">
        <f t="shared" si="1"/>
        <v/>
      </c>
      <c r="K5" s="204"/>
      <c r="L5" s="305"/>
    </row>
    <row r="6" spans="1:12">
      <c r="A6" s="428" t="str">
        <f>Application!B728</f>
        <v>2 Bedrooms</v>
      </c>
      <c r="B6" s="1077">
        <f>Application!G728</f>
        <v>4</v>
      </c>
      <c r="C6" s="1155"/>
      <c r="D6" s="428">
        <f>Application!O728</f>
        <v>2043</v>
      </c>
      <c r="E6" s="429"/>
      <c r="F6" s="1078"/>
      <c r="G6" s="428">
        <f t="shared" si="2"/>
        <v>0</v>
      </c>
      <c r="H6" s="429"/>
      <c r="I6" s="428" t="str">
        <f t="shared" si="0"/>
        <v/>
      </c>
      <c r="J6" s="428" t="str">
        <f t="shared" si="1"/>
        <v/>
      </c>
      <c r="K6" s="204"/>
      <c r="L6" s="305"/>
    </row>
    <row r="7" spans="1:12">
      <c r="A7" s="428" t="str">
        <f>Application!B729</f>
        <v>2 Bedrooms</v>
      </c>
      <c r="B7" s="1077">
        <f>Application!G729</f>
        <v>4</v>
      </c>
      <c r="C7" s="1155"/>
      <c r="D7" s="428">
        <f>Application!O729</f>
        <v>1153</v>
      </c>
      <c r="E7" s="429"/>
      <c r="F7" s="1078"/>
      <c r="G7" s="428">
        <f t="shared" si="2"/>
        <v>0</v>
      </c>
      <c r="H7" s="429"/>
      <c r="I7" s="428" t="str">
        <f t="shared" si="0"/>
        <v/>
      </c>
      <c r="J7" s="428" t="str">
        <f t="shared" si="1"/>
        <v/>
      </c>
      <c r="K7" s="204"/>
      <c r="L7" s="305"/>
    </row>
    <row r="8" spans="1:12">
      <c r="A8" s="428" t="str">
        <f>Application!B730</f>
        <v>3 Bedrooms</v>
      </c>
      <c r="B8" s="1077">
        <f>Application!G730</f>
        <v>28</v>
      </c>
      <c r="C8" s="1155"/>
      <c r="D8" s="428">
        <f>Application!O730</f>
        <v>3363</v>
      </c>
      <c r="E8" s="429"/>
      <c r="F8" s="1078"/>
      <c r="G8" s="428">
        <f t="shared" si="2"/>
        <v>0</v>
      </c>
      <c r="H8" s="429"/>
      <c r="I8" s="428" t="str">
        <f t="shared" si="0"/>
        <v/>
      </c>
      <c r="J8" s="428" t="str">
        <f t="shared" si="1"/>
        <v/>
      </c>
      <c r="K8" s="204"/>
      <c r="L8" s="305"/>
    </row>
    <row r="9" spans="1:12">
      <c r="A9" s="428" t="str">
        <f>Application!B731</f>
        <v>3 Bedrooms</v>
      </c>
      <c r="B9" s="1077">
        <f>Application!G731</f>
        <v>25</v>
      </c>
      <c r="C9" s="1155"/>
      <c r="D9" s="428">
        <f>Application!O731</f>
        <v>2849</v>
      </c>
      <c r="E9" s="429"/>
      <c r="F9" s="1078"/>
      <c r="G9" s="428">
        <f t="shared" si="2"/>
        <v>0</v>
      </c>
      <c r="H9" s="429"/>
      <c r="I9" s="428" t="str">
        <f t="shared" si="0"/>
        <v/>
      </c>
      <c r="J9" s="428" t="str">
        <f t="shared" si="1"/>
        <v/>
      </c>
      <c r="K9" s="204"/>
      <c r="L9" s="305"/>
    </row>
    <row r="10" spans="1:12">
      <c r="A10" s="428" t="str">
        <f>Application!B732</f>
        <v>3 Bedrooms</v>
      </c>
      <c r="B10" s="1077">
        <f>Application!G732</f>
        <v>7</v>
      </c>
      <c r="C10" s="1155"/>
      <c r="D10" s="428">
        <f>Application!O732</f>
        <v>2335</v>
      </c>
      <c r="E10" s="429"/>
      <c r="F10" s="1078"/>
      <c r="G10" s="428">
        <f t="shared" si="2"/>
        <v>0</v>
      </c>
      <c r="H10" s="429"/>
      <c r="I10" s="428" t="str">
        <f t="shared" si="0"/>
        <v/>
      </c>
      <c r="J10" s="428" t="str">
        <f t="shared" si="1"/>
        <v/>
      </c>
      <c r="K10" s="204"/>
      <c r="L10" s="305"/>
    </row>
    <row r="11" spans="1:12">
      <c r="A11" s="428" t="str">
        <f>Application!B733</f>
        <v>3 Bedrooms</v>
      </c>
      <c r="B11" s="1077">
        <f>Application!G733</f>
        <v>7</v>
      </c>
      <c r="C11" s="1155"/>
      <c r="D11" s="428">
        <f>Application!O733</f>
        <v>1306</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275468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2205</v>
      </c>
    </row>
    <row r="43" spans="1:12">
      <c r="A43" s="2691" t="s">
        <v>2426</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2206</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77"/>
  <sheetViews>
    <sheetView tabSelected="1" topLeftCell="A53" zoomScale="120" zoomScaleNormal="120" workbookViewId="0">
      <selection activeCell="B1" sqref="B1"/>
    </sheetView>
  </sheetViews>
  <sheetFormatPr defaultColWidth="0" defaultRowHeight="12.5" zeroHeight="1"/>
  <cols>
    <col min="1" max="1" width="3.54296875" customWidth="1"/>
    <col min="2" max="2" width="30.453125" customWidth="1"/>
    <col min="3" max="3" width="9.1796875" style="214"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211" t="s">
        <v>2048</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3305616</v>
      </c>
      <c r="G4" s="219">
        <f>E4*$C$4</f>
        <v>3388256.4</v>
      </c>
      <c r="I4" s="219">
        <f>G4*$C$4</f>
        <v>3472962.8099999996</v>
      </c>
      <c r="K4" s="219">
        <f>I4*$C$4</f>
        <v>3559786.8802499995</v>
      </c>
      <c r="M4" s="219">
        <f>K4*$C$4</f>
        <v>3648781.5522562494</v>
      </c>
      <c r="O4" s="219">
        <f>M4*$C$4</f>
        <v>3740001.0910626552</v>
      </c>
      <c r="Q4" s="219">
        <f>O4*$C$4</f>
        <v>3833501.1183392215</v>
      </c>
      <c r="S4" s="219">
        <f>Q4*$C$4</f>
        <v>3929338.6462977016</v>
      </c>
      <c r="U4" s="219">
        <f>S4*$C$4</f>
        <v>4027572.1124551441</v>
      </c>
      <c r="W4" s="219">
        <f>U4*$C$4</f>
        <v>4128261.4152665222</v>
      </c>
      <c r="Y4" s="219">
        <f>W4*$C$4</f>
        <v>4231467.9506481849</v>
      </c>
      <c r="AA4" s="219">
        <f>Y4*$C$4</f>
        <v>4337254.6494143894</v>
      </c>
      <c r="AC4" s="219">
        <f>AA4*$C$4</f>
        <v>4445686.015649749</v>
      </c>
      <c r="AE4" s="219">
        <f>AC4*$C$4</f>
        <v>4556828.1660409924</v>
      </c>
      <c r="AG4" s="219">
        <f>AE4*$C$4</f>
        <v>4670748.8701920165</v>
      </c>
    </row>
    <row r="5" spans="1:34" s="210" customFormat="1" ht="14">
      <c r="B5" s="210" t="s">
        <v>837</v>
      </c>
      <c r="C5" s="238">
        <f>IF(Application!$D$211="Special Needs",(((0.1*Application!$T$212)+(0.05*(1-Application!$T$212)))),0.05)</f>
        <v>0.05</v>
      </c>
      <c r="E5" s="221">
        <f>-E4*$C$5</f>
        <v>-165280.80000000002</v>
      </c>
      <c r="F5" s="221"/>
      <c r="G5" s="221">
        <f>-G4*$C$5</f>
        <v>-169412.82</v>
      </c>
      <c r="H5" s="221"/>
      <c r="I5" s="221">
        <f>-I4*$C$5</f>
        <v>-173648.14049999998</v>
      </c>
      <c r="J5" s="221"/>
      <c r="K5" s="221">
        <f>-K4*$C$5</f>
        <v>-177989.34401249999</v>
      </c>
      <c r="L5" s="221"/>
      <c r="M5" s="221">
        <f>-M4*$C$5</f>
        <v>-182439.07761281249</v>
      </c>
      <c r="N5" s="221"/>
      <c r="O5" s="221">
        <f>-O4*$C$5</f>
        <v>-187000.05455313277</v>
      </c>
      <c r="P5" s="221"/>
      <c r="Q5" s="221">
        <f>-Q4*$C$5</f>
        <v>-191675.05591696108</v>
      </c>
      <c r="R5" s="221"/>
      <c r="S5" s="221">
        <f>-S4*$C$5</f>
        <v>-196466.93231488508</v>
      </c>
      <c r="T5" s="221"/>
      <c r="U5" s="221">
        <f>-U4*$C$5</f>
        <v>-201378.60562275723</v>
      </c>
      <c r="V5" s="221"/>
      <c r="W5" s="221">
        <f>-W4*$C$5</f>
        <v>-206413.07076332613</v>
      </c>
      <c r="X5" s="221"/>
      <c r="Y5" s="221">
        <f>-Y4*$C$5</f>
        <v>-211573.39753240926</v>
      </c>
      <c r="Z5" s="221"/>
      <c r="AA5" s="221">
        <f>-AA4*$C$5</f>
        <v>-216862.73247071949</v>
      </c>
      <c r="AB5" s="221"/>
      <c r="AC5" s="221">
        <f>-AC4*$C$5</f>
        <v>-222284.30078248747</v>
      </c>
      <c r="AD5" s="221"/>
      <c r="AE5" s="221">
        <f>-AE4*$C$5</f>
        <v>-227841.40830204962</v>
      </c>
      <c r="AF5" s="221"/>
      <c r="AG5" s="221">
        <f>-AG4*$C$5</f>
        <v>-233537.44350960082</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19584</v>
      </c>
      <c r="F8" s="222"/>
      <c r="G8" s="222">
        <f>E8*$C$8</f>
        <v>20073.599999999999</v>
      </c>
      <c r="H8" s="222"/>
      <c r="I8" s="222">
        <f>G8*$C$8</f>
        <v>20575.439999999995</v>
      </c>
      <c r="J8" s="222"/>
      <c r="K8" s="222">
        <f>I8*$C$8</f>
        <v>21089.825999999994</v>
      </c>
      <c r="L8" s="222"/>
      <c r="M8" s="222">
        <f>K8*$C$8</f>
        <v>21617.071649999991</v>
      </c>
      <c r="N8" s="222"/>
      <c r="O8" s="222">
        <f>M8*$C$8</f>
        <v>22157.498441249987</v>
      </c>
      <c r="P8" s="222"/>
      <c r="Q8" s="222">
        <f>O8*$C$8</f>
        <v>22711.435902281235</v>
      </c>
      <c r="R8" s="222"/>
      <c r="S8" s="222">
        <f>Q8*$C$8</f>
        <v>23279.221799838262</v>
      </c>
      <c r="T8" s="222"/>
      <c r="U8" s="222">
        <f>S8*$C$8</f>
        <v>23861.202344834215</v>
      </c>
      <c r="V8" s="222"/>
      <c r="W8" s="222">
        <f>U8*$C$8</f>
        <v>24457.732403455069</v>
      </c>
      <c r="X8" s="222"/>
      <c r="Y8" s="222">
        <f>W8*$C$8</f>
        <v>25069.175713541445</v>
      </c>
      <c r="Z8" s="222"/>
      <c r="AA8" s="222">
        <f>Y8*$C$8</f>
        <v>25695.905106379978</v>
      </c>
      <c r="AB8" s="222"/>
      <c r="AC8" s="222">
        <f>AA8*$C$8</f>
        <v>26338.302734039476</v>
      </c>
      <c r="AD8" s="222"/>
      <c r="AE8" s="222">
        <f>AC8*$C$8</f>
        <v>26996.760302390459</v>
      </c>
      <c r="AF8" s="222"/>
      <c r="AG8" s="222">
        <f>AE8*$C$8</f>
        <v>27671.679309950217</v>
      </c>
    </row>
    <row r="9" spans="1:34" s="210" customFormat="1" ht="14">
      <c r="B9" s="210" t="s">
        <v>837</v>
      </c>
      <c r="C9" s="238">
        <f>IF(Application!$D$211="Special Needs",(((0.1*Application!$T$212)+(0.05*(1-Application!$T$212)))),0.05)</f>
        <v>0.05</v>
      </c>
      <c r="E9" s="221">
        <f>-E8*$C$9</f>
        <v>-979.2</v>
      </c>
      <c r="F9" s="221"/>
      <c r="G9" s="221">
        <f>-G8*$C$9</f>
        <v>-1003.68</v>
      </c>
      <c r="H9" s="221"/>
      <c r="I9" s="221">
        <f>-I8*$C$9</f>
        <v>-1028.7719999999997</v>
      </c>
      <c r="J9" s="221"/>
      <c r="K9" s="221">
        <f>-K8*$C$9</f>
        <v>-1054.4912999999997</v>
      </c>
      <c r="L9" s="221"/>
      <c r="M9" s="221">
        <f>-M8*$C$9</f>
        <v>-1080.8535824999997</v>
      </c>
      <c r="N9" s="221"/>
      <c r="O9" s="221">
        <f>-O8*$C$9</f>
        <v>-1107.8749220624993</v>
      </c>
      <c r="P9" s="221"/>
      <c r="Q9" s="221">
        <f>-Q8*$C$9</f>
        <v>-1135.5717951140618</v>
      </c>
      <c r="R9" s="221"/>
      <c r="S9" s="221">
        <f>-S8*$C$9</f>
        <v>-1163.9610899919132</v>
      </c>
      <c r="T9" s="221"/>
      <c r="U9" s="221">
        <f>-U8*$C$9</f>
        <v>-1193.0601172417107</v>
      </c>
      <c r="V9" s="221"/>
      <c r="W9" s="221">
        <f>-W8*$C$9</f>
        <v>-1222.8866201727535</v>
      </c>
      <c r="X9" s="221"/>
      <c r="Y9" s="221">
        <f>-Y8*$C$9</f>
        <v>-1253.4587856770722</v>
      </c>
      <c r="Z9" s="221"/>
      <c r="AA9" s="221">
        <f>-AA8*$C$9</f>
        <v>-1284.7952553189989</v>
      </c>
      <c r="AB9" s="221"/>
      <c r="AC9" s="221">
        <f>-AC8*$C$9</f>
        <v>-1316.915136701974</v>
      </c>
      <c r="AD9" s="221"/>
      <c r="AE9" s="221">
        <f>-AE8*$C$9</f>
        <v>-1349.8380151195231</v>
      </c>
      <c r="AF9" s="221"/>
      <c r="AG9" s="221">
        <f>-AG8*$C$9</f>
        <v>-1383.5839654975109</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3158940</v>
      </c>
      <c r="G11" s="223">
        <f>SUM(G4:G10)</f>
        <v>3237913.5</v>
      </c>
      <c r="I11" s="223">
        <f>SUM(I4:I10)</f>
        <v>3318861.3374999999</v>
      </c>
      <c r="K11" s="223">
        <f>SUM(K4:K10)</f>
        <v>3401832.8709374997</v>
      </c>
      <c r="M11" s="223">
        <f>SUM(M4:M10)</f>
        <v>3486878.6927109365</v>
      </c>
      <c r="O11" s="223">
        <f>SUM(O4:O10)</f>
        <v>3574050.66002871</v>
      </c>
      <c r="Q11" s="223">
        <f>SUM(Q4:Q10)</f>
        <v>3663401.9265294275</v>
      </c>
      <c r="S11" s="223">
        <f>SUM(S4:S10)</f>
        <v>3754986.9746926632</v>
      </c>
      <c r="U11" s="223">
        <f>SUM(U4:U10)</f>
        <v>3848861.6490599792</v>
      </c>
      <c r="W11" s="223">
        <f>SUM(W4:W10)</f>
        <v>3945083.1902864785</v>
      </c>
      <c r="Y11" s="223">
        <f>SUM(Y4:Y10)</f>
        <v>4043710.2700436404</v>
      </c>
      <c r="AA11" s="223">
        <f>SUM(AA4:AA10)</f>
        <v>4144803.0267947307</v>
      </c>
      <c r="AC11" s="223">
        <f>SUM(AC4:AC10)</f>
        <v>4248423.1024645986</v>
      </c>
      <c r="AE11" s="223">
        <f>SUM(AE4:AE10)</f>
        <v>4354633.6800262136</v>
      </c>
      <c r="AG11" s="223">
        <f>SUM(AG4:AG10)</f>
        <v>4463499.5220268685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54000</v>
      </c>
      <c r="G15" s="219">
        <f>E15*$C$14</f>
        <v>55889.999999999993</v>
      </c>
      <c r="I15" s="219">
        <f>G15*$C$14</f>
        <v>57846.149999999987</v>
      </c>
      <c r="K15" s="219">
        <f>I15*$C$14</f>
        <v>59870.765249999982</v>
      </c>
      <c r="M15" s="219">
        <f>K15*$C$14</f>
        <v>61966.242033749979</v>
      </c>
      <c r="O15" s="219">
        <f>M15*$C$14</f>
        <v>64135.060504931222</v>
      </c>
      <c r="Q15" s="219">
        <f>O15*$C$14</f>
        <v>66379.787622603806</v>
      </c>
      <c r="S15" s="219">
        <f>Q15*$C$14</f>
        <v>68703.080189394939</v>
      </c>
      <c r="U15" s="219">
        <f>S15*$C$14</f>
        <v>71107.687996023757</v>
      </c>
      <c r="W15" s="219">
        <f>U15*$C$14</f>
        <v>73596.45707588458</v>
      </c>
      <c r="Y15" s="219">
        <f>W15*$C$14</f>
        <v>76172.333073540532</v>
      </c>
      <c r="AA15" s="219">
        <f>Y15*$C$14</f>
        <v>78838.364731114445</v>
      </c>
      <c r="AC15" s="219">
        <f>AA15*$C$14</f>
        <v>81597.707496703442</v>
      </c>
      <c r="AE15" s="219">
        <f>AC15*$C$14</f>
        <v>84453.627259088054</v>
      </c>
      <c r="AG15" s="219">
        <f>AE15*$C$14</f>
        <v>87409.504213156135</v>
      </c>
    </row>
    <row r="16" spans="1:34" s="210" customFormat="1" ht="14">
      <c r="A16" s="210" t="s">
        <v>344</v>
      </c>
      <c r="C16" s="233"/>
      <c r="E16" s="222">
        <f>Application!W857</f>
        <v>130000</v>
      </c>
      <c r="F16" s="222"/>
      <c r="G16" s="222">
        <f t="shared" ref="G16:AG21" si="0">E16*$C$14</f>
        <v>134550</v>
      </c>
      <c r="H16" s="222"/>
      <c r="I16" s="222">
        <f t="shared" si="0"/>
        <v>139259.25</v>
      </c>
      <c r="J16" s="222"/>
      <c r="K16" s="222">
        <f t="shared" si="0"/>
        <v>144133.32374999998</v>
      </c>
      <c r="L16" s="222"/>
      <c r="M16" s="222">
        <f t="shared" si="0"/>
        <v>149177.99008124997</v>
      </c>
      <c r="N16" s="222"/>
      <c r="O16" s="222">
        <f t="shared" si="0"/>
        <v>154399.2197340937</v>
      </c>
      <c r="P16" s="222"/>
      <c r="Q16" s="222">
        <f t="shared" si="0"/>
        <v>159803.19242478698</v>
      </c>
      <c r="R16" s="222"/>
      <c r="S16" s="222">
        <f t="shared" si="0"/>
        <v>165396.30415965451</v>
      </c>
      <c r="T16" s="222"/>
      <c r="U16" s="222">
        <f t="shared" si="0"/>
        <v>171185.17480524239</v>
      </c>
      <c r="V16" s="222"/>
      <c r="W16" s="222">
        <f t="shared" si="0"/>
        <v>177176.65592342586</v>
      </c>
      <c r="X16" s="222"/>
      <c r="Y16" s="222">
        <f t="shared" si="0"/>
        <v>183377.83888074575</v>
      </c>
      <c r="Z16" s="222"/>
      <c r="AA16" s="222">
        <f t="shared" si="0"/>
        <v>189796.06324157183</v>
      </c>
      <c r="AB16" s="222"/>
      <c r="AC16" s="222">
        <f t="shared" si="0"/>
        <v>196438.92545502682</v>
      </c>
      <c r="AD16" s="222"/>
      <c r="AE16" s="222">
        <f t="shared" si="0"/>
        <v>203314.28784595276</v>
      </c>
      <c r="AF16" s="222"/>
      <c r="AG16" s="222">
        <f t="shared" si="0"/>
        <v>210430.2879205611</v>
      </c>
    </row>
    <row r="17" spans="1:16384" s="210" customFormat="1" ht="14">
      <c r="A17" s="210" t="s">
        <v>560</v>
      </c>
      <c r="C17" s="233"/>
      <c r="E17" s="222">
        <f>Application!W863</f>
        <v>126200</v>
      </c>
      <c r="F17" s="222"/>
      <c r="G17" s="222">
        <f t="shared" si="0"/>
        <v>130616.99999999999</v>
      </c>
      <c r="H17" s="222"/>
      <c r="I17" s="222">
        <f t="shared" si="0"/>
        <v>135188.59499999997</v>
      </c>
      <c r="J17" s="222"/>
      <c r="K17" s="222">
        <f t="shared" si="0"/>
        <v>139920.19582499997</v>
      </c>
      <c r="L17" s="222"/>
      <c r="M17" s="222">
        <f t="shared" si="0"/>
        <v>144817.40267887496</v>
      </c>
      <c r="N17" s="222"/>
      <c r="O17" s="222">
        <f t="shared" si="0"/>
        <v>149886.01177263557</v>
      </c>
      <c r="P17" s="222"/>
      <c r="Q17" s="222">
        <f t="shared" si="0"/>
        <v>155132.0221846778</v>
      </c>
      <c r="R17" s="222"/>
      <c r="S17" s="222">
        <f t="shared" si="0"/>
        <v>160561.64296114151</v>
      </c>
      <c r="T17" s="222"/>
      <c r="U17" s="222">
        <f t="shared" si="0"/>
        <v>166181.30046478144</v>
      </c>
      <c r="V17" s="222"/>
      <c r="W17" s="222">
        <f t="shared" si="0"/>
        <v>171997.64598104879</v>
      </c>
      <c r="X17" s="222"/>
      <c r="Y17" s="222">
        <f t="shared" si="0"/>
        <v>178017.56359038549</v>
      </c>
      <c r="Z17" s="222"/>
      <c r="AA17" s="222">
        <f t="shared" si="0"/>
        <v>184248.17831604896</v>
      </c>
      <c r="AB17" s="222"/>
      <c r="AC17" s="222">
        <f t="shared" si="0"/>
        <v>190696.86455711065</v>
      </c>
      <c r="AD17" s="222"/>
      <c r="AE17" s="222">
        <f t="shared" si="0"/>
        <v>197371.25481660949</v>
      </c>
      <c r="AF17" s="222"/>
      <c r="AG17" s="222">
        <f t="shared" si="0"/>
        <v>204279.24873519081</v>
      </c>
    </row>
    <row r="18" spans="1:16384" s="210" customFormat="1" ht="14">
      <c r="A18" s="210" t="s">
        <v>841</v>
      </c>
      <c r="C18" s="233"/>
      <c r="E18" s="222">
        <f>Application!W870</f>
        <v>166000</v>
      </c>
      <c r="F18" s="222"/>
      <c r="G18" s="222">
        <f t="shared" si="0"/>
        <v>171810</v>
      </c>
      <c r="H18" s="222"/>
      <c r="I18" s="222">
        <f t="shared" si="0"/>
        <v>177823.34999999998</v>
      </c>
      <c r="J18" s="222"/>
      <c r="K18" s="222">
        <f t="shared" si="0"/>
        <v>184047.16724999997</v>
      </c>
      <c r="L18" s="222"/>
      <c r="M18" s="222">
        <f t="shared" si="0"/>
        <v>190488.81810374995</v>
      </c>
      <c r="N18" s="222"/>
      <c r="O18" s="222">
        <f t="shared" si="0"/>
        <v>197155.92673738117</v>
      </c>
      <c r="P18" s="222"/>
      <c r="Q18" s="222">
        <f t="shared" si="0"/>
        <v>204056.38417318949</v>
      </c>
      <c r="R18" s="222"/>
      <c r="S18" s="222">
        <f t="shared" si="0"/>
        <v>211198.3576192511</v>
      </c>
      <c r="T18" s="222"/>
      <c r="U18" s="222">
        <f t="shared" si="0"/>
        <v>218590.30013592486</v>
      </c>
      <c r="V18" s="222"/>
      <c r="W18" s="222">
        <f t="shared" si="0"/>
        <v>226240.9606406822</v>
      </c>
      <c r="X18" s="222"/>
      <c r="Y18" s="222">
        <f t="shared" si="0"/>
        <v>234159.39426310605</v>
      </c>
      <c r="Z18" s="222"/>
      <c r="AA18" s="222">
        <f t="shared" si="0"/>
        <v>242354.97306231473</v>
      </c>
      <c r="AB18" s="222"/>
      <c r="AC18" s="222">
        <f t="shared" si="0"/>
        <v>250837.39711949573</v>
      </c>
      <c r="AD18" s="222"/>
      <c r="AE18" s="222">
        <f t="shared" si="0"/>
        <v>259616.70601867806</v>
      </c>
      <c r="AF18" s="222"/>
      <c r="AG18" s="222">
        <f t="shared" si="0"/>
        <v>268703.29072933178</v>
      </c>
    </row>
    <row r="19" spans="1:16384" s="210" customFormat="1" ht="14">
      <c r="A19" s="210" t="s">
        <v>155</v>
      </c>
      <c r="C19" s="233"/>
      <c r="E19" s="222">
        <f>Application!W872</f>
        <v>80000</v>
      </c>
      <c r="F19" s="222"/>
      <c r="G19" s="222">
        <f t="shared" si="0"/>
        <v>82800</v>
      </c>
      <c r="H19" s="222"/>
      <c r="I19" s="222">
        <f t="shared" si="0"/>
        <v>85698</v>
      </c>
      <c r="J19" s="222"/>
      <c r="K19" s="222">
        <f t="shared" si="0"/>
        <v>88697.43</v>
      </c>
      <c r="L19" s="222"/>
      <c r="M19" s="222">
        <f t="shared" si="0"/>
        <v>91801.840049999984</v>
      </c>
      <c r="N19" s="222"/>
      <c r="O19" s="222">
        <f t="shared" si="0"/>
        <v>95014.904451749971</v>
      </c>
      <c r="P19" s="222"/>
      <c r="Q19" s="222">
        <f t="shared" si="0"/>
        <v>98340.426107561216</v>
      </c>
      <c r="R19" s="222"/>
      <c r="S19" s="222">
        <f t="shared" si="0"/>
        <v>101782.34102132585</v>
      </c>
      <c r="T19" s="222"/>
      <c r="U19" s="222">
        <f t="shared" si="0"/>
        <v>105344.72295707224</v>
      </c>
      <c r="V19" s="222"/>
      <c r="W19" s="222">
        <f t="shared" si="0"/>
        <v>109031.78826056977</v>
      </c>
      <c r="X19" s="222"/>
      <c r="Y19" s="222">
        <f t="shared" si="0"/>
        <v>112847.9008496897</v>
      </c>
      <c r="Z19" s="222"/>
      <c r="AA19" s="222">
        <f t="shared" si="0"/>
        <v>116797.57737942883</v>
      </c>
      <c r="AB19" s="222"/>
      <c r="AC19" s="222">
        <f t="shared" si="0"/>
        <v>120885.49258770882</v>
      </c>
      <c r="AD19" s="222"/>
      <c r="AE19" s="222">
        <f t="shared" si="0"/>
        <v>125116.48482827863</v>
      </c>
      <c r="AF19" s="222"/>
      <c r="AG19" s="222">
        <f t="shared" si="0"/>
        <v>129495.56179726837</v>
      </c>
    </row>
    <row r="20" spans="1:16384" s="210" customFormat="1" ht="14">
      <c r="A20" s="210" t="s">
        <v>390</v>
      </c>
      <c r="C20" s="233"/>
      <c r="E20" s="222">
        <f>Application!W881</f>
        <v>60900</v>
      </c>
      <c r="F20" s="222"/>
      <c r="G20" s="222">
        <f t="shared" si="0"/>
        <v>63031.499999999993</v>
      </c>
      <c r="H20" s="222"/>
      <c r="I20" s="222">
        <f t="shared" si="0"/>
        <v>65237.602499999986</v>
      </c>
      <c r="J20" s="222"/>
      <c r="K20" s="222">
        <f t="shared" si="0"/>
        <v>67520.918587499982</v>
      </c>
      <c r="L20" s="222"/>
      <c r="M20" s="222">
        <f t="shared" si="0"/>
        <v>69884.150738062483</v>
      </c>
      <c r="N20" s="222"/>
      <c r="O20" s="222">
        <f t="shared" si="0"/>
        <v>72330.096013894668</v>
      </c>
      <c r="P20" s="222"/>
      <c r="Q20" s="222">
        <f t="shared" si="0"/>
        <v>74861.64937438097</v>
      </c>
      <c r="R20" s="222"/>
      <c r="S20" s="222">
        <f t="shared" si="0"/>
        <v>77481.807102484294</v>
      </c>
      <c r="T20" s="222"/>
      <c r="U20" s="222">
        <f t="shared" si="0"/>
        <v>80193.67035107124</v>
      </c>
      <c r="V20" s="222"/>
      <c r="W20" s="222">
        <f t="shared" si="0"/>
        <v>83000.448813358729</v>
      </c>
      <c r="X20" s="222"/>
      <c r="Y20" s="222">
        <f t="shared" si="0"/>
        <v>85905.464521826274</v>
      </c>
      <c r="Z20" s="222"/>
      <c r="AA20" s="222">
        <f t="shared" si="0"/>
        <v>88912.155780090194</v>
      </c>
      <c r="AB20" s="222"/>
      <c r="AC20" s="222">
        <f t="shared" si="0"/>
        <v>92024.08123239335</v>
      </c>
      <c r="AD20" s="222"/>
      <c r="AE20" s="222">
        <f t="shared" si="0"/>
        <v>95244.924075527117</v>
      </c>
      <c r="AF20" s="222"/>
      <c r="AG20" s="222">
        <f t="shared" si="0"/>
        <v>98578.496418170558</v>
      </c>
    </row>
    <row r="21" spans="1:16384" s="210" customFormat="1" ht="14">
      <c r="A21" s="226" t="s">
        <v>2774</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16384" s="223" customFormat="1" ht="14">
      <c r="A22" s="223" t="s">
        <v>842</v>
      </c>
      <c r="C22" s="233"/>
      <c r="E22" s="223">
        <f>SUM(E15:E21)</f>
        <v>617100</v>
      </c>
      <c r="G22" s="223">
        <f>SUM(G15:G21)</f>
        <v>638698.5</v>
      </c>
      <c r="I22" s="223">
        <f>SUM(I15:I21)</f>
        <v>661052.94750000001</v>
      </c>
      <c r="K22" s="223">
        <f>SUM(K15:K21)</f>
        <v>684189.80066249985</v>
      </c>
      <c r="M22" s="223">
        <f>SUM(M15:M21)</f>
        <v>708136.44368568726</v>
      </c>
      <c r="O22" s="223">
        <f>SUM(O15:O21)</f>
        <v>732921.21921468631</v>
      </c>
      <c r="Q22" s="223">
        <f>SUM(Q15:Q21)</f>
        <v>758573.46188720025</v>
      </c>
      <c r="S22" s="223">
        <f>SUM(S15:S21)</f>
        <v>785123.53305325226</v>
      </c>
      <c r="U22" s="223">
        <f>SUM(U15:U21)</f>
        <v>812602.85671011591</v>
      </c>
      <c r="W22" s="223">
        <f>SUM(W15:W21)</f>
        <v>841043.95669496991</v>
      </c>
      <c r="Y22" s="223">
        <f>SUM(Y15:Y21)</f>
        <v>870480.49517929379</v>
      </c>
      <c r="AA22" s="223">
        <f>SUM(AA15:AA21)</f>
        <v>900947.31251056888</v>
      </c>
      <c r="AC22" s="223">
        <f>SUM(AC15:AC21)</f>
        <v>932480.46844843891</v>
      </c>
      <c r="AE22" s="223">
        <f>SUM(AE15:AE21)</f>
        <v>965117.28484413412</v>
      </c>
      <c r="AG22" s="223">
        <f>SUM(AG15:AG21)</f>
        <v>998896.38981367869</v>
      </c>
    </row>
    <row r="23" spans="1:16384"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16384" s="210" customFormat="1" ht="14">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16384"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16384" s="210" customFormat="1" ht="14">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16384" s="210" customFormat="1" ht="14">
      <c r="A27" s="210" t="s">
        <v>844</v>
      </c>
      <c r="C27" s="237">
        <v>1.0349999999999999</v>
      </c>
      <c r="E27" s="222">
        <f>Application!AC897</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16384" s="222" customFormat="1" ht="14">
      <c r="A28" s="210" t="s">
        <v>845</v>
      </c>
      <c r="B28" s="210"/>
      <c r="C28" s="237">
        <v>1.03</v>
      </c>
      <c r="D28" s="210"/>
      <c r="E28" s="222">
        <f>Application!AC898</f>
        <v>25500</v>
      </c>
      <c r="G28" s="222">
        <f>E28*$C$28</f>
        <v>26265</v>
      </c>
      <c r="I28" s="222">
        <f t="shared" ref="I28" si="1">G28*$C$28</f>
        <v>27052.95</v>
      </c>
      <c r="K28" s="222">
        <f t="shared" ref="K28" si="2">I28*$C$28</f>
        <v>27864.538500000002</v>
      </c>
      <c r="M28" s="222">
        <f t="shared" ref="M28" si="3">K28*$C$28</f>
        <v>28700.474655000002</v>
      </c>
      <c r="O28" s="222">
        <f t="shared" ref="O28" si="4">M28*$C$28</f>
        <v>29561.488894650003</v>
      </c>
      <c r="Q28" s="222">
        <f t="shared" ref="Q28" si="5">O28*$C$28</f>
        <v>30448.333561489504</v>
      </c>
      <c r="S28" s="222">
        <f t="shared" ref="S28" si="6">Q28*$C$28</f>
        <v>31361.783568334191</v>
      </c>
      <c r="U28" s="222">
        <f t="shared" ref="U28" si="7">S28*$C$28</f>
        <v>32302.637075384217</v>
      </c>
      <c r="W28" s="222">
        <f t="shared" ref="W28" si="8">U28*$C$28</f>
        <v>33271.716187645747</v>
      </c>
      <c r="Y28" s="222">
        <f t="shared" ref="Y28" si="9">W28*$C$28</f>
        <v>34269.867673275119</v>
      </c>
      <c r="AA28" s="222">
        <f t="shared" ref="AA28" si="10">Y28*$C$28</f>
        <v>35297.963703473375</v>
      </c>
      <c r="AC28" s="222">
        <f t="shared" ref="AC28" si="11">AA28*$C$28</f>
        <v>36356.902614577579</v>
      </c>
      <c r="AE28" s="222">
        <f t="shared" ref="AE28" si="12">AC28*$C$28</f>
        <v>37447.609693014907</v>
      </c>
      <c r="AF28" s="222">
        <f t="shared" ref="AF28" si="13">AD28*$C$28</f>
        <v>0</v>
      </c>
      <c r="AG28" s="222">
        <f t="shared" ref="AG28" si="14">AE28*$C$28</f>
        <v>38571.037983805356</v>
      </c>
      <c r="AH28" s="222">
        <f t="shared" ref="AH28" si="15">AF28*$C$28</f>
        <v>0</v>
      </c>
      <c r="AI28" s="222">
        <f t="shared" ref="AI28" si="16">AG28*$C$28</f>
        <v>39728.169123319516</v>
      </c>
      <c r="AJ28" s="222">
        <f t="shared" ref="AJ28" si="17">AH28*$C$28</f>
        <v>0</v>
      </c>
      <c r="AK28" s="222">
        <f t="shared" ref="AK28" si="18">AI28*$C$28</f>
        <v>40920.014197019103</v>
      </c>
      <c r="AL28" s="222">
        <f t="shared" ref="AL28" si="19">AJ28*$C$28</f>
        <v>0</v>
      </c>
      <c r="AM28" s="222">
        <f t="shared" ref="AM28" si="20">AK28*$C$28</f>
        <v>42147.614622929679</v>
      </c>
      <c r="AN28" s="222">
        <f t="shared" ref="AN28" si="21">AL28*$C$28</f>
        <v>0</v>
      </c>
      <c r="AO28" s="222">
        <f t="shared" ref="AO28" si="22">AM28*$C$28</f>
        <v>43412.043061617573</v>
      </c>
      <c r="AP28" s="222">
        <f t="shared" ref="AP28" si="23">AN28*$C$28</f>
        <v>0</v>
      </c>
      <c r="AQ28" s="222">
        <f t="shared" ref="AQ28" si="24">AO28*$C$28</f>
        <v>44714.404353466103</v>
      </c>
      <c r="AR28" s="222">
        <f t="shared" ref="AR28" si="25">AP28*$C$28</f>
        <v>0</v>
      </c>
      <c r="AS28" s="222">
        <f t="shared" ref="AS28" si="26">AQ28*$C$28</f>
        <v>46055.836484070089</v>
      </c>
      <c r="AT28" s="222">
        <f t="shared" ref="AT28" si="27">AR28*$C$28</f>
        <v>0</v>
      </c>
      <c r="AU28" s="222">
        <f t="shared" ref="AU28" si="28">AS28*$C$28</f>
        <v>47437.511578592195</v>
      </c>
      <c r="AV28" s="222">
        <f t="shared" ref="AV28" si="29">AT28*$C$28</f>
        <v>0</v>
      </c>
      <c r="AW28" s="222">
        <f t="shared" ref="AW28" si="30">AU28*$C$28</f>
        <v>48860.636925949962</v>
      </c>
      <c r="AX28" s="222">
        <f t="shared" ref="AX28" si="31">AV28*$C$28</f>
        <v>0</v>
      </c>
      <c r="AY28" s="222">
        <f t="shared" ref="AY28" si="32">AW28*$C$28</f>
        <v>50326.456033728464</v>
      </c>
      <c r="AZ28" s="222">
        <f t="shared" ref="AZ28" si="33">AX28*$C$28</f>
        <v>0</v>
      </c>
      <c r="BA28" s="222">
        <f t="shared" ref="BA28" si="34">AY28*$C$28</f>
        <v>51836.249714740319</v>
      </c>
      <c r="BB28" s="222">
        <f t="shared" ref="BB28" si="35">AZ28*$C$28</f>
        <v>0</v>
      </c>
      <c r="BC28" s="222">
        <f t="shared" ref="BC28" si="36">BA28*$C$28</f>
        <v>53391.337206182528</v>
      </c>
      <c r="BD28" s="222">
        <f t="shared" ref="BD28" si="37">BB28*$C$28</f>
        <v>0</v>
      </c>
      <c r="BE28" s="222">
        <f t="shared" ref="BE28" si="38">BC28*$C$28</f>
        <v>54993.077322368008</v>
      </c>
      <c r="BF28" s="222">
        <f t="shared" ref="BF28" si="39">BD28*$C$28</f>
        <v>0</v>
      </c>
      <c r="BG28" s="222">
        <f t="shared" ref="BG28" si="40">BE28*$C$28</f>
        <v>56642.869642039048</v>
      </c>
      <c r="BH28" s="222">
        <f t="shared" ref="BH28" si="41">BF28*$C$28</f>
        <v>0</v>
      </c>
      <c r="BI28" s="222">
        <f t="shared" ref="BI28" si="42">BG28*$C$28</f>
        <v>58342.155731300219</v>
      </c>
      <c r="BJ28" s="222">
        <f t="shared" ref="BJ28" si="43">BH28*$C$28</f>
        <v>0</v>
      </c>
      <c r="BK28" s="222">
        <f t="shared" ref="BK28" si="44">BI28*$C$28</f>
        <v>60092.42040323923</v>
      </c>
      <c r="BL28" s="222">
        <f t="shared" ref="BL28" si="45">BJ28*$C$28</f>
        <v>0</v>
      </c>
      <c r="BM28" s="222">
        <f t="shared" ref="BM28" si="46">BK28*$C$28</f>
        <v>61895.193015336408</v>
      </c>
      <c r="BN28" s="222">
        <f t="shared" ref="BN28" si="47">BL28*$C$28</f>
        <v>0</v>
      </c>
      <c r="BO28" s="222">
        <f t="shared" ref="BO28" si="48">BM28*$C$28</f>
        <v>63752.048805796505</v>
      </c>
      <c r="BP28" s="222">
        <f t="shared" ref="BP28" si="49">BN28*$C$28</f>
        <v>0</v>
      </c>
      <c r="BQ28" s="222">
        <f t="shared" ref="BQ28" si="50">BO28*$C$28</f>
        <v>65664.610269970406</v>
      </c>
      <c r="BR28" s="222">
        <f t="shared" ref="BR28" si="51">BP28*$C$28</f>
        <v>0</v>
      </c>
      <c r="BS28" s="222">
        <f t="shared" ref="BS28" si="52">BQ28*$C$28</f>
        <v>67634.548578069516</v>
      </c>
      <c r="BT28" s="222">
        <f t="shared" ref="BT28" si="53">BR28*$C$28</f>
        <v>0</v>
      </c>
      <c r="BU28" s="222">
        <f t="shared" ref="BU28" si="54">BS28*$C$28</f>
        <v>69663.585035411597</v>
      </c>
      <c r="BV28" s="222">
        <f t="shared" ref="BV28" si="55">BT28*$C$28</f>
        <v>0</v>
      </c>
      <c r="BW28" s="222">
        <f t="shared" ref="BW28" si="56">BU28*$C$28</f>
        <v>71753.492586473949</v>
      </c>
      <c r="BX28" s="222">
        <f t="shared" ref="BX28" si="57">BV28*$C$28</f>
        <v>0</v>
      </c>
      <c r="BY28" s="222">
        <f t="shared" ref="BY28" si="58">BW28*$C$28</f>
        <v>73906.097364068162</v>
      </c>
      <c r="BZ28" s="222">
        <f t="shared" ref="BZ28" si="59">BX28*$C$28</f>
        <v>0</v>
      </c>
      <c r="CA28" s="222">
        <f t="shared" ref="CA28" si="60">BY28*$C$28</f>
        <v>76123.280284990207</v>
      </c>
      <c r="CB28" s="222">
        <f t="shared" ref="CB28" si="61">BZ28*$C$28</f>
        <v>0</v>
      </c>
      <c r="CC28" s="222">
        <f t="shared" ref="CC28" si="62">CA28*$C$28</f>
        <v>78406.978693539917</v>
      </c>
      <c r="CD28" s="222">
        <f t="shared" ref="CD28" si="63">CB28*$C$28</f>
        <v>0</v>
      </c>
      <c r="CE28" s="222">
        <f t="shared" ref="CE28" si="64">CC28*$C$28</f>
        <v>80759.188054346116</v>
      </c>
      <c r="CF28" s="222">
        <f t="shared" ref="CF28" si="65">CD28*$C$28</f>
        <v>0</v>
      </c>
      <c r="CG28" s="222">
        <f t="shared" ref="CG28" si="66">CE28*$C$28</f>
        <v>83181.963695976505</v>
      </c>
      <c r="CH28" s="222">
        <f t="shared" ref="CH28" si="67">CF28*$C$28</f>
        <v>0</v>
      </c>
      <c r="CI28" s="222">
        <f t="shared" ref="CI28" si="68">CG28*$C$28</f>
        <v>85677.422606855805</v>
      </c>
      <c r="CJ28" s="222">
        <f t="shared" ref="CJ28" si="69">CH28*$C$28</f>
        <v>0</v>
      </c>
      <c r="CK28" s="222">
        <f t="shared" ref="CK28" si="70">CI28*$C$28</f>
        <v>88247.745285061479</v>
      </c>
      <c r="CL28" s="222">
        <f t="shared" ref="CL28" si="71">CJ28*$C$28</f>
        <v>0</v>
      </c>
      <c r="CM28" s="222">
        <f t="shared" ref="CM28" si="72">CK28*$C$28</f>
        <v>90895.177643613322</v>
      </c>
      <c r="CN28" s="222">
        <f t="shared" ref="CN28" si="73">CL28*$C$28</f>
        <v>0</v>
      </c>
      <c r="CO28" s="222">
        <f t="shared" ref="CO28" si="74">CM28*$C$28</f>
        <v>93622.032972921719</v>
      </c>
      <c r="CP28" s="222">
        <f t="shared" ref="CP28" si="75">CN28*$C$28</f>
        <v>0</v>
      </c>
      <c r="CQ28" s="222">
        <f t="shared" ref="CQ28" si="76">CO28*$C$28</f>
        <v>96430.693962109377</v>
      </c>
      <c r="CR28" s="222">
        <f t="shared" ref="CR28" si="77">CP28*$C$28</f>
        <v>0</v>
      </c>
      <c r="CS28" s="222">
        <f t="shared" ref="CS28" si="78">CQ28*$C$28</f>
        <v>99323.614780972668</v>
      </c>
      <c r="CT28" s="222">
        <f t="shared" ref="CT28" si="79">CR28*$C$28</f>
        <v>0</v>
      </c>
      <c r="CU28" s="222">
        <f t="shared" ref="CU28" si="80">CS28*$C$28</f>
        <v>102303.32322440184</v>
      </c>
      <c r="CV28" s="222">
        <f t="shared" ref="CV28" si="81">CT28*$C$28</f>
        <v>0</v>
      </c>
      <c r="CW28" s="222">
        <f t="shared" ref="CW28" si="82">CU28*$C$28</f>
        <v>105372.4229211339</v>
      </c>
      <c r="CX28" s="222">
        <f t="shared" ref="CX28" si="83">CV28*$C$28</f>
        <v>0</v>
      </c>
      <c r="CY28" s="222">
        <f t="shared" ref="CY28" si="84">CW28*$C$28</f>
        <v>108533.59560876792</v>
      </c>
      <c r="CZ28" s="222">
        <f t="shared" ref="CZ28" si="85">CX28*$C$28</f>
        <v>0</v>
      </c>
      <c r="DA28" s="222">
        <f t="shared" ref="DA28" si="86">CY28*$C$28</f>
        <v>111789.60347703096</v>
      </c>
      <c r="DB28" s="222">
        <f t="shared" ref="DB28" si="87">CZ28*$C$28</f>
        <v>0</v>
      </c>
      <c r="DC28" s="222">
        <f t="shared" ref="DC28" si="88">DA28*$C$28</f>
        <v>115143.29158134189</v>
      </c>
      <c r="DD28" s="222">
        <f t="shared" ref="DD28" si="89">DB28*$C$28</f>
        <v>0</v>
      </c>
      <c r="DE28" s="222">
        <f t="shared" ref="DE28" si="90">DC28*$C$28</f>
        <v>118597.59032878216</v>
      </c>
      <c r="DF28" s="222">
        <f t="shared" ref="DF28" si="91">DD28*$C$28</f>
        <v>0</v>
      </c>
      <c r="DG28" s="222">
        <f t="shared" ref="DG28" si="92">DE28*$C$28</f>
        <v>122155.51803864562</v>
      </c>
      <c r="DH28" s="222">
        <f t="shared" ref="DH28" si="93">DF28*$C$28</f>
        <v>0</v>
      </c>
      <c r="DI28" s="222">
        <f t="shared" ref="DI28" si="94">DG28*$C$28</f>
        <v>125820.18357980499</v>
      </c>
      <c r="DJ28" s="222">
        <f t="shared" ref="DJ28" si="95">DH28*$C$28</f>
        <v>0</v>
      </c>
      <c r="DK28" s="222">
        <f t="shared" ref="DK28" si="96">DI28*$C$28</f>
        <v>129594.78908719914</v>
      </c>
      <c r="DL28" s="222">
        <f t="shared" ref="DL28" si="97">DJ28*$C$28</f>
        <v>0</v>
      </c>
      <c r="DM28" s="222">
        <f t="shared" ref="DM28" si="98">DK28*$C$28</f>
        <v>133482.63275981511</v>
      </c>
      <c r="DN28" s="222">
        <f t="shared" ref="DN28" si="99">DL28*$C$28</f>
        <v>0</v>
      </c>
      <c r="DO28" s="222">
        <f t="shared" ref="DO28" si="100">DM28*$C$28</f>
        <v>137487.11174260956</v>
      </c>
      <c r="DP28" s="222">
        <f t="shared" ref="DP28" si="101">DN28*$C$28</f>
        <v>0</v>
      </c>
      <c r="DQ28" s="222">
        <f t="shared" ref="DQ28" si="102">DO28*$C$28</f>
        <v>141611.72509488784</v>
      </c>
      <c r="DR28" s="222">
        <f t="shared" ref="DR28" si="103">DP28*$C$28</f>
        <v>0</v>
      </c>
      <c r="DS28" s="222">
        <f t="shared" ref="DS28" si="104">DQ28*$C$28</f>
        <v>145860.07684773448</v>
      </c>
      <c r="DT28" s="222">
        <f t="shared" ref="DT28" si="105">DR28*$C$28</f>
        <v>0</v>
      </c>
      <c r="DU28" s="222">
        <f t="shared" ref="DU28" si="106">DS28*$C$28</f>
        <v>150235.87915316652</v>
      </c>
      <c r="DV28" s="222">
        <f t="shared" ref="DV28" si="107">DT28*$C$28</f>
        <v>0</v>
      </c>
      <c r="DW28" s="222">
        <f t="shared" ref="DW28" si="108">DU28*$C$28</f>
        <v>154742.95552776151</v>
      </c>
      <c r="DX28" s="222">
        <f t="shared" ref="DX28" si="109">DV28*$C$28</f>
        <v>0</v>
      </c>
      <c r="DY28" s="222">
        <f t="shared" ref="DY28" si="110">DW28*$C$28</f>
        <v>159385.24419359435</v>
      </c>
      <c r="DZ28" s="222">
        <f t="shared" ref="DZ28" si="111">DX28*$C$28</f>
        <v>0</v>
      </c>
      <c r="EA28" s="222">
        <f t="shared" ref="EA28" si="112">DY28*$C$28</f>
        <v>164166.80151940219</v>
      </c>
      <c r="EB28" s="222">
        <f t="shared" ref="EB28" si="113">DZ28*$C$28</f>
        <v>0</v>
      </c>
      <c r="EC28" s="222">
        <f t="shared" ref="EC28" si="114">EA28*$C$28</f>
        <v>169091.80556498424</v>
      </c>
      <c r="ED28" s="222">
        <f t="shared" ref="ED28" si="115">EB28*$C$28</f>
        <v>0</v>
      </c>
      <c r="EE28" s="222">
        <f t="shared" ref="EE28" si="116">EC28*$C$28</f>
        <v>174164.55973193378</v>
      </c>
      <c r="EF28" s="222">
        <f t="shared" ref="EF28" si="117">ED28*$C$28</f>
        <v>0</v>
      </c>
      <c r="EG28" s="222">
        <f t="shared" ref="EG28" si="118">EE28*$C$28</f>
        <v>179389.49652389181</v>
      </c>
      <c r="EH28" s="222">
        <f t="shared" ref="EH28" si="119">EF28*$C$28</f>
        <v>0</v>
      </c>
      <c r="EI28" s="222">
        <f t="shared" ref="EI28" si="120">EG28*$C$28</f>
        <v>184771.18141960856</v>
      </c>
      <c r="EJ28" s="222">
        <f t="shared" ref="EJ28" si="121">EH28*$C$28</f>
        <v>0</v>
      </c>
      <c r="EK28" s="222">
        <f t="shared" ref="EK28" si="122">EI28*$C$28</f>
        <v>190314.31686219684</v>
      </c>
      <c r="EL28" s="222">
        <f t="shared" ref="EL28" si="123">EJ28*$C$28</f>
        <v>0</v>
      </c>
      <c r="EM28" s="222">
        <f t="shared" ref="EM28" si="124">EK28*$C$28</f>
        <v>196023.74636806274</v>
      </c>
      <c r="EN28" s="222">
        <f t="shared" ref="EN28" si="125">EL28*$C$28</f>
        <v>0</v>
      </c>
      <c r="EO28" s="222">
        <f t="shared" ref="EO28" si="126">EM28*$C$28</f>
        <v>201904.45875910463</v>
      </c>
      <c r="EP28" s="222">
        <f t="shared" ref="EP28" si="127">EN28*$C$28</f>
        <v>0</v>
      </c>
      <c r="EQ28" s="222">
        <f t="shared" ref="EQ28" si="128">EO28*$C$28</f>
        <v>207961.59252187778</v>
      </c>
      <c r="ER28" s="222">
        <f t="shared" ref="ER28" si="129">EP28*$C$28</f>
        <v>0</v>
      </c>
      <c r="ES28" s="222">
        <f t="shared" ref="ES28" si="130">EQ28*$C$28</f>
        <v>214200.44029753414</v>
      </c>
      <c r="ET28" s="222">
        <f t="shared" ref="ET28" si="131">ER28*$C$28</f>
        <v>0</v>
      </c>
      <c r="EU28" s="222">
        <f t="shared" ref="EU28" si="132">ES28*$C$28</f>
        <v>220626.45350646018</v>
      </c>
      <c r="EV28" s="222">
        <f t="shared" ref="EV28" si="133">ET28*$C$28</f>
        <v>0</v>
      </c>
      <c r="EW28" s="222">
        <f t="shared" ref="EW28" si="134">EU28*$C$28</f>
        <v>227245.247111654</v>
      </c>
      <c r="EX28" s="222">
        <f t="shared" ref="EX28" si="135">EV28*$C$28</f>
        <v>0</v>
      </c>
      <c r="EY28" s="222">
        <f t="shared" ref="EY28" si="136">EW28*$C$28</f>
        <v>234062.60452500361</v>
      </c>
      <c r="EZ28" s="222">
        <f t="shared" ref="EZ28" si="137">EX28*$C$28</f>
        <v>0</v>
      </c>
      <c r="FA28" s="222">
        <f t="shared" ref="FA28" si="138">EY28*$C$28</f>
        <v>241084.48266075374</v>
      </c>
      <c r="FB28" s="222">
        <f t="shared" ref="FB28" si="139">EZ28*$C$28</f>
        <v>0</v>
      </c>
      <c r="FC28" s="222">
        <f t="shared" ref="FC28" si="140">FA28*$C$28</f>
        <v>248317.01714057635</v>
      </c>
      <c r="FD28" s="222">
        <f t="shared" ref="FD28" si="141">FB28*$C$28</f>
        <v>0</v>
      </c>
      <c r="FE28" s="222">
        <f t="shared" ref="FE28" si="142">FC28*$C$28</f>
        <v>255766.52765479364</v>
      </c>
      <c r="FF28" s="222">
        <f t="shared" ref="FF28" si="143">FD28*$C$28</f>
        <v>0</v>
      </c>
      <c r="FG28" s="222">
        <f t="shared" ref="FG28" si="144">FE28*$C$28</f>
        <v>263439.52348443744</v>
      </c>
      <c r="FH28" s="222">
        <f t="shared" ref="FH28" si="145">FF28*$C$28</f>
        <v>0</v>
      </c>
      <c r="FI28" s="222">
        <f t="shared" ref="FI28" si="146">FG28*$C$28</f>
        <v>271342.70918897056</v>
      </c>
      <c r="FJ28" s="222">
        <f t="shared" ref="FJ28" si="147">FH28*$C$28</f>
        <v>0</v>
      </c>
      <c r="FK28" s="222">
        <f t="shared" ref="FK28" si="148">FI28*$C$28</f>
        <v>279482.99046463968</v>
      </c>
      <c r="FL28" s="222">
        <f t="shared" ref="FL28" si="149">FJ28*$C$28</f>
        <v>0</v>
      </c>
      <c r="FM28" s="222">
        <f t="shared" ref="FM28" si="150">FK28*$C$28</f>
        <v>287867.48017857887</v>
      </c>
      <c r="FN28" s="222">
        <f t="shared" ref="FN28" si="151">FL28*$C$28</f>
        <v>0</v>
      </c>
      <c r="FO28" s="222">
        <f t="shared" ref="FO28" si="152">FM28*$C$28</f>
        <v>296503.50458393624</v>
      </c>
      <c r="FP28" s="222">
        <f t="shared" ref="FP28" si="153">FN28*$C$28</f>
        <v>0</v>
      </c>
      <c r="FQ28" s="222">
        <f t="shared" ref="FQ28" si="154">FO28*$C$28</f>
        <v>305398.60972145433</v>
      </c>
      <c r="FR28" s="222">
        <f t="shared" ref="FR28" si="155">FP28*$C$28</f>
        <v>0</v>
      </c>
      <c r="FS28" s="222">
        <f t="shared" ref="FS28" si="156">FQ28*$C$28</f>
        <v>314560.56801309797</v>
      </c>
      <c r="FT28" s="222">
        <f t="shared" ref="FT28" si="157">FR28*$C$28</f>
        <v>0</v>
      </c>
      <c r="FU28" s="222">
        <f t="shared" ref="FU28" si="158">FS28*$C$28</f>
        <v>323997.38505349093</v>
      </c>
      <c r="FV28" s="222">
        <f t="shared" ref="FV28" si="159">FT28*$C$28</f>
        <v>0</v>
      </c>
      <c r="FW28" s="222">
        <f t="shared" ref="FW28" si="160">FU28*$C$28</f>
        <v>333717.30660509568</v>
      </c>
      <c r="FX28" s="222">
        <f t="shared" ref="FX28" si="161">FV28*$C$28</f>
        <v>0</v>
      </c>
      <c r="FY28" s="222">
        <f t="shared" ref="FY28" si="162">FW28*$C$28</f>
        <v>343728.82580324856</v>
      </c>
      <c r="FZ28" s="222">
        <f t="shared" ref="FZ28" si="163">FX28*$C$28</f>
        <v>0</v>
      </c>
      <c r="GA28" s="222">
        <f t="shared" ref="GA28" si="164">FY28*$C$28</f>
        <v>354040.69057734602</v>
      </c>
      <c r="GB28" s="222">
        <f t="shared" ref="GB28" si="165">FZ28*$C$28</f>
        <v>0</v>
      </c>
      <c r="GC28" s="222">
        <f t="shared" ref="GC28" si="166">GA28*$C$28</f>
        <v>364661.91129466641</v>
      </c>
      <c r="GD28" s="222">
        <f t="shared" ref="GD28" si="167">GB28*$C$28</f>
        <v>0</v>
      </c>
      <c r="GE28" s="222">
        <f t="shared" ref="GE28" si="168">GC28*$C$28</f>
        <v>375601.76863350644</v>
      </c>
      <c r="GF28" s="222">
        <f t="shared" ref="GF28" si="169">GD28*$C$28</f>
        <v>0</v>
      </c>
      <c r="GG28" s="222">
        <f t="shared" ref="GG28" si="170">GE28*$C$28</f>
        <v>386869.82169251161</v>
      </c>
      <c r="GH28" s="222">
        <f t="shared" ref="GH28" si="171">GF28*$C$28</f>
        <v>0</v>
      </c>
      <c r="GI28" s="222">
        <f t="shared" ref="GI28" si="172">GG28*$C$28</f>
        <v>398475.91634328698</v>
      </c>
      <c r="GJ28" s="222">
        <f t="shared" ref="GJ28" si="173">GH28*$C$28</f>
        <v>0</v>
      </c>
      <c r="GK28" s="222">
        <f t="shared" ref="GK28" si="174">GI28*$C$28</f>
        <v>410430.1938335856</v>
      </c>
      <c r="GL28" s="222">
        <f t="shared" ref="GL28" si="175">GJ28*$C$28</f>
        <v>0</v>
      </c>
      <c r="GM28" s="222">
        <f t="shared" ref="GM28" si="176">GK28*$C$28</f>
        <v>422743.09964859317</v>
      </c>
      <c r="GN28" s="222">
        <f t="shared" ref="GN28" si="177">GL28*$C$28</f>
        <v>0</v>
      </c>
      <c r="GO28" s="222">
        <f t="shared" ref="GO28" si="178">GM28*$C$28</f>
        <v>435425.39263805095</v>
      </c>
      <c r="GP28" s="222">
        <f t="shared" ref="GP28" si="179">GN28*$C$28</f>
        <v>0</v>
      </c>
      <c r="GQ28" s="222">
        <f t="shared" ref="GQ28" si="180">GO28*$C$28</f>
        <v>448488.15441719251</v>
      </c>
      <c r="GR28" s="222">
        <f t="shared" ref="GR28" si="181">GP28*$C$28</f>
        <v>0</v>
      </c>
      <c r="GS28" s="222">
        <f t="shared" ref="GS28" si="182">GQ28*$C$28</f>
        <v>461942.79904970829</v>
      </c>
      <c r="GT28" s="222">
        <f t="shared" ref="GT28" si="183">GR28*$C$28</f>
        <v>0</v>
      </c>
      <c r="GU28" s="222">
        <f t="shared" ref="GU28" si="184">GS28*$C$28</f>
        <v>475801.08302119956</v>
      </c>
      <c r="GV28" s="222">
        <f t="shared" ref="GV28" si="185">GT28*$C$28</f>
        <v>0</v>
      </c>
      <c r="GW28" s="222">
        <f t="shared" ref="GW28" si="186">GU28*$C$28</f>
        <v>490075.11551183555</v>
      </c>
      <c r="GX28" s="222">
        <f t="shared" ref="GX28" si="187">GV28*$C$28</f>
        <v>0</v>
      </c>
      <c r="GY28" s="222">
        <f t="shared" ref="GY28" si="188">GW28*$C$28</f>
        <v>504777.36897719064</v>
      </c>
      <c r="GZ28" s="222">
        <f t="shared" ref="GZ28" si="189">GX28*$C$28</f>
        <v>0</v>
      </c>
      <c r="HA28" s="222">
        <f t="shared" ref="HA28" si="190">GY28*$C$28</f>
        <v>519920.69004650635</v>
      </c>
      <c r="HB28" s="222">
        <f t="shared" ref="HB28" si="191">GZ28*$C$28</f>
        <v>0</v>
      </c>
      <c r="HC28" s="222">
        <f t="shared" ref="HC28" si="192">HA28*$C$28</f>
        <v>535518.31074790156</v>
      </c>
      <c r="HD28" s="222">
        <f t="shared" ref="HD28" si="193">HB28*$C$28</f>
        <v>0</v>
      </c>
      <c r="HE28" s="222">
        <f t="shared" ref="HE28" si="194">HC28*$C$28</f>
        <v>551583.86007033859</v>
      </c>
      <c r="HF28" s="222">
        <f t="shared" ref="HF28" si="195">HD28*$C$28</f>
        <v>0</v>
      </c>
      <c r="HG28" s="222">
        <f t="shared" ref="HG28" si="196">HE28*$C$28</f>
        <v>568131.37587244879</v>
      </c>
      <c r="HH28" s="222">
        <f t="shared" ref="HH28" si="197">HF28*$C$28</f>
        <v>0</v>
      </c>
      <c r="HI28" s="222">
        <f t="shared" ref="HI28" si="198">HG28*$C$28</f>
        <v>585175.31714862224</v>
      </c>
      <c r="HJ28" s="222">
        <f t="shared" ref="HJ28" si="199">HH28*$C$28</f>
        <v>0</v>
      </c>
      <c r="HK28" s="222">
        <f t="shared" ref="HK28" si="200">HI28*$C$28</f>
        <v>602730.57666308095</v>
      </c>
      <c r="HL28" s="222">
        <f t="shared" ref="HL28" si="201">HJ28*$C$28</f>
        <v>0</v>
      </c>
      <c r="HM28" s="222">
        <f t="shared" ref="HM28" si="202">HK28*$C$28</f>
        <v>620812.49396297336</v>
      </c>
      <c r="HN28" s="222">
        <f t="shared" ref="HN28" si="203">HL28*$C$28</f>
        <v>0</v>
      </c>
      <c r="HO28" s="222">
        <f t="shared" ref="HO28" si="204">HM28*$C$28</f>
        <v>639436.86878186255</v>
      </c>
      <c r="HP28" s="222">
        <f t="shared" ref="HP28" si="205">HN28*$C$28</f>
        <v>0</v>
      </c>
      <c r="HQ28" s="222">
        <f t="shared" ref="HQ28" si="206">HO28*$C$28</f>
        <v>658619.97484531847</v>
      </c>
      <c r="HR28" s="222">
        <f t="shared" ref="HR28" si="207">HP28*$C$28</f>
        <v>0</v>
      </c>
      <c r="HS28" s="222">
        <f t="shared" ref="HS28" si="208">HQ28*$C$28</f>
        <v>678378.57409067801</v>
      </c>
      <c r="HT28" s="222">
        <f t="shared" ref="HT28" si="209">HR28*$C$28</f>
        <v>0</v>
      </c>
      <c r="HU28" s="222">
        <f t="shared" ref="HU28" si="210">HS28*$C$28</f>
        <v>698729.93131339841</v>
      </c>
      <c r="HV28" s="222">
        <f t="shared" ref="HV28" si="211">HT28*$C$28</f>
        <v>0</v>
      </c>
      <c r="HW28" s="222">
        <f t="shared" ref="HW28" si="212">HU28*$C$28</f>
        <v>719691.82925280044</v>
      </c>
      <c r="HX28" s="222">
        <f t="shared" ref="HX28" si="213">HV28*$C$28</f>
        <v>0</v>
      </c>
      <c r="HY28" s="222">
        <f t="shared" ref="HY28" si="214">HW28*$C$28</f>
        <v>741282.58413038449</v>
      </c>
      <c r="HZ28" s="222">
        <f t="shared" ref="HZ28" si="215">HX28*$C$28</f>
        <v>0</v>
      </c>
      <c r="IA28" s="222">
        <f t="shared" ref="IA28" si="216">HY28*$C$28</f>
        <v>763521.06165429601</v>
      </c>
      <c r="IB28" s="222">
        <f t="shared" ref="IB28" si="217">HZ28*$C$28</f>
        <v>0</v>
      </c>
      <c r="IC28" s="222">
        <f t="shared" ref="IC28" si="218">IA28*$C$28</f>
        <v>786426.69350392488</v>
      </c>
      <c r="ID28" s="222">
        <f t="shared" ref="ID28" si="219">IB28*$C$28</f>
        <v>0</v>
      </c>
      <c r="IE28" s="222">
        <f t="shared" ref="IE28" si="220">IC28*$C$28</f>
        <v>810019.4943090427</v>
      </c>
      <c r="IF28" s="222">
        <f t="shared" ref="IF28" si="221">ID28*$C$28</f>
        <v>0</v>
      </c>
      <c r="IG28" s="222">
        <f t="shared" ref="IG28" si="222">IE28*$C$28</f>
        <v>834320.079138314</v>
      </c>
      <c r="IH28" s="222">
        <f t="shared" ref="IH28" si="223">IF28*$C$28</f>
        <v>0</v>
      </c>
      <c r="II28" s="222">
        <f t="shared" ref="II28" si="224">IG28*$C$28</f>
        <v>859349.68151246349</v>
      </c>
      <c r="IJ28" s="222">
        <f t="shared" ref="IJ28" si="225">IH28*$C$28</f>
        <v>0</v>
      </c>
      <c r="IK28" s="222">
        <f t="shared" ref="IK28" si="226">II28*$C$28</f>
        <v>885130.17195783742</v>
      </c>
      <c r="IL28" s="222">
        <f t="shared" ref="IL28" si="227">IJ28*$C$28</f>
        <v>0</v>
      </c>
      <c r="IM28" s="222">
        <f t="shared" ref="IM28" si="228">IK28*$C$28</f>
        <v>911684.07711657253</v>
      </c>
      <c r="IN28" s="222">
        <f t="shared" ref="IN28" si="229">IL28*$C$28</f>
        <v>0</v>
      </c>
      <c r="IO28" s="222">
        <f t="shared" ref="IO28" si="230">IM28*$C$28</f>
        <v>939034.59943006968</v>
      </c>
      <c r="IP28" s="222">
        <f t="shared" ref="IP28" si="231">IN28*$C$28</f>
        <v>0</v>
      </c>
      <c r="IQ28" s="222">
        <f t="shared" ref="IQ28" si="232">IO28*$C$28</f>
        <v>967205.63741297182</v>
      </c>
      <c r="IR28" s="222">
        <f t="shared" ref="IR28" si="233">IP28*$C$28</f>
        <v>0</v>
      </c>
      <c r="IS28" s="222">
        <f t="shared" ref="IS28" si="234">IQ28*$C$28</f>
        <v>996221.80653536099</v>
      </c>
      <c r="IT28" s="222">
        <f t="shared" ref="IT28" si="235">IR28*$C$28</f>
        <v>0</v>
      </c>
      <c r="IU28" s="222">
        <f t="shared" ref="IU28" si="236">IS28*$C$28</f>
        <v>1026108.4607314218</v>
      </c>
      <c r="IV28" s="222">
        <f t="shared" ref="IV28" si="237">IT28*$C$28</f>
        <v>0</v>
      </c>
      <c r="IW28" s="222">
        <f t="shared" ref="IW28" si="238">IU28*$C$28</f>
        <v>1056891.7145533646</v>
      </c>
      <c r="IX28" s="222">
        <f t="shared" ref="IX28" si="239">IV28*$C$28</f>
        <v>0</v>
      </c>
      <c r="IY28" s="222">
        <f t="shared" ref="IY28" si="240">IW28*$C$28</f>
        <v>1088598.4659899655</v>
      </c>
      <c r="IZ28" s="222">
        <f t="shared" ref="IZ28" si="241">IX28*$C$28</f>
        <v>0</v>
      </c>
      <c r="JA28" s="222">
        <f t="shared" ref="JA28" si="242">IY28*$C$28</f>
        <v>1121256.4199696644</v>
      </c>
      <c r="JB28" s="222">
        <f t="shared" ref="JB28" si="243">IZ28*$C$28</f>
        <v>0</v>
      </c>
      <c r="JC28" s="222">
        <f t="shared" ref="JC28" si="244">JA28*$C$28</f>
        <v>1154894.1125687545</v>
      </c>
      <c r="JD28" s="222">
        <f t="shared" ref="JD28" si="245">JB28*$C$28</f>
        <v>0</v>
      </c>
      <c r="JE28" s="222">
        <f t="shared" ref="JE28" si="246">JC28*$C$28</f>
        <v>1189540.935945817</v>
      </c>
      <c r="JF28" s="222">
        <f t="shared" ref="JF28" si="247">JD28*$C$28</f>
        <v>0</v>
      </c>
      <c r="JG28" s="222">
        <f t="shared" ref="JG28" si="248">JE28*$C$28</f>
        <v>1225227.1640241917</v>
      </c>
      <c r="JH28" s="222">
        <f t="shared" ref="JH28" si="249">JF28*$C$28</f>
        <v>0</v>
      </c>
      <c r="JI28" s="222">
        <f t="shared" ref="JI28" si="250">JG28*$C$28</f>
        <v>1261983.9789449174</v>
      </c>
      <c r="JJ28" s="222">
        <f t="shared" ref="JJ28" si="251">JH28*$C$28</f>
        <v>0</v>
      </c>
      <c r="JK28" s="222">
        <f t="shared" ref="JK28" si="252">JI28*$C$28</f>
        <v>1299843.4983132649</v>
      </c>
      <c r="JL28" s="222">
        <f t="shared" ref="JL28" si="253">JJ28*$C$28</f>
        <v>0</v>
      </c>
      <c r="JM28" s="222">
        <f t="shared" ref="JM28" si="254">JK28*$C$28</f>
        <v>1338838.8032626628</v>
      </c>
      <c r="JN28" s="222">
        <f t="shared" ref="JN28" si="255">JL28*$C$28</f>
        <v>0</v>
      </c>
      <c r="JO28" s="222">
        <f t="shared" ref="JO28" si="256">JM28*$C$28</f>
        <v>1379003.9673605429</v>
      </c>
      <c r="JP28" s="222">
        <f t="shared" ref="JP28" si="257">JN28*$C$28</f>
        <v>0</v>
      </c>
      <c r="JQ28" s="222">
        <f t="shared" ref="JQ28" si="258">JO28*$C$28</f>
        <v>1420374.0863813593</v>
      </c>
      <c r="JR28" s="222">
        <f t="shared" ref="JR28" si="259">JP28*$C$28</f>
        <v>0</v>
      </c>
      <c r="JS28" s="222">
        <f t="shared" ref="JS28" si="260">JQ28*$C$28</f>
        <v>1462985.3089728002</v>
      </c>
      <c r="JT28" s="222">
        <f t="shared" ref="JT28" si="261">JR28*$C$28</f>
        <v>0</v>
      </c>
      <c r="JU28" s="222">
        <f t="shared" ref="JU28" si="262">JS28*$C$28</f>
        <v>1506874.8682419842</v>
      </c>
      <c r="JV28" s="222">
        <f t="shared" ref="JV28" si="263">JT28*$C$28</f>
        <v>0</v>
      </c>
      <c r="JW28" s="222">
        <f t="shared" ref="JW28" si="264">JU28*$C$28</f>
        <v>1552081.1142892437</v>
      </c>
      <c r="JX28" s="222">
        <f t="shared" ref="JX28" si="265">JV28*$C$28</f>
        <v>0</v>
      </c>
      <c r="JY28" s="222">
        <f t="shared" ref="JY28" si="266">JW28*$C$28</f>
        <v>1598643.547717921</v>
      </c>
      <c r="JZ28" s="222">
        <f t="shared" ref="JZ28" si="267">JX28*$C$28</f>
        <v>0</v>
      </c>
      <c r="KA28" s="222">
        <f t="shared" ref="KA28" si="268">JY28*$C$28</f>
        <v>1646602.8541494587</v>
      </c>
      <c r="KB28" s="222">
        <f t="shared" ref="KB28" si="269">JZ28*$C$28</f>
        <v>0</v>
      </c>
      <c r="KC28" s="222">
        <f t="shared" ref="KC28" si="270">KA28*$C$28</f>
        <v>1696000.9397739426</v>
      </c>
      <c r="KD28" s="222">
        <f t="shared" ref="KD28" si="271">KB28*$C$28</f>
        <v>0</v>
      </c>
      <c r="KE28" s="222">
        <f t="shared" ref="KE28" si="272">KC28*$C$28</f>
        <v>1746880.967967161</v>
      </c>
      <c r="KF28" s="222">
        <f t="shared" ref="KF28" si="273">KD28*$C$28</f>
        <v>0</v>
      </c>
      <c r="KG28" s="222">
        <f t="shared" ref="KG28" si="274">KE28*$C$28</f>
        <v>1799287.3970061759</v>
      </c>
      <c r="KH28" s="222">
        <f t="shared" ref="KH28" si="275">KF28*$C$28</f>
        <v>0</v>
      </c>
      <c r="KI28" s="222">
        <f t="shared" ref="KI28" si="276">KG28*$C$28</f>
        <v>1853266.0189163613</v>
      </c>
      <c r="KJ28" s="222">
        <f t="shared" ref="KJ28" si="277">KH28*$C$28</f>
        <v>0</v>
      </c>
      <c r="KK28" s="222">
        <f t="shared" ref="KK28" si="278">KI28*$C$28</f>
        <v>1908863.9994838522</v>
      </c>
      <c r="KL28" s="222">
        <f t="shared" ref="KL28" si="279">KJ28*$C$28</f>
        <v>0</v>
      </c>
      <c r="KM28" s="222">
        <f t="shared" ref="KM28" si="280">KK28*$C$28</f>
        <v>1966129.9194683677</v>
      </c>
      <c r="KN28" s="222">
        <f t="shared" ref="KN28" si="281">KL28*$C$28</f>
        <v>0</v>
      </c>
      <c r="KO28" s="222">
        <f t="shared" ref="KO28" si="282">KM28*$C$28</f>
        <v>2025113.8170524188</v>
      </c>
      <c r="KP28" s="222">
        <f t="shared" ref="KP28" si="283">KN28*$C$28</f>
        <v>0</v>
      </c>
      <c r="KQ28" s="222">
        <f t="shared" ref="KQ28" si="284">KO28*$C$28</f>
        <v>2085867.2315639914</v>
      </c>
      <c r="KR28" s="222">
        <f t="shared" ref="KR28" si="285">KP28*$C$28</f>
        <v>0</v>
      </c>
      <c r="KS28" s="222">
        <f t="shared" ref="KS28" si="286">KQ28*$C$28</f>
        <v>2148443.2485109111</v>
      </c>
      <c r="KT28" s="222">
        <f t="shared" ref="KT28" si="287">KR28*$C$28</f>
        <v>0</v>
      </c>
      <c r="KU28" s="222">
        <f t="shared" ref="KU28" si="288">KS28*$C$28</f>
        <v>2212896.5459662387</v>
      </c>
      <c r="KV28" s="222">
        <f t="shared" ref="KV28" si="289">KT28*$C$28</f>
        <v>0</v>
      </c>
      <c r="KW28" s="222">
        <f t="shared" ref="KW28" si="290">KU28*$C$28</f>
        <v>2279283.4423452257</v>
      </c>
      <c r="KX28" s="222">
        <f t="shared" ref="KX28" si="291">KV28*$C$28</f>
        <v>0</v>
      </c>
      <c r="KY28" s="222">
        <f t="shared" ref="KY28" si="292">KW28*$C$28</f>
        <v>2347661.9456155826</v>
      </c>
      <c r="KZ28" s="222">
        <f t="shared" ref="KZ28" si="293">KX28*$C$28</f>
        <v>0</v>
      </c>
      <c r="LA28" s="222">
        <f t="shared" ref="LA28" si="294">KY28*$C$28</f>
        <v>2418091.8039840502</v>
      </c>
      <c r="LB28" s="222">
        <f t="shared" ref="LB28" si="295">KZ28*$C$28</f>
        <v>0</v>
      </c>
      <c r="LC28" s="222">
        <f t="shared" ref="LC28" si="296">LA28*$C$28</f>
        <v>2490634.5581035716</v>
      </c>
      <c r="LD28" s="222">
        <f t="shared" ref="LD28" si="297">LB28*$C$28</f>
        <v>0</v>
      </c>
      <c r="LE28" s="222">
        <f t="shared" ref="LE28" si="298">LC28*$C$28</f>
        <v>2565353.5948466789</v>
      </c>
      <c r="LF28" s="222">
        <f t="shared" ref="LF28" si="299">LD28*$C$28</f>
        <v>0</v>
      </c>
      <c r="LG28" s="222">
        <f t="shared" ref="LG28" si="300">LE28*$C$28</f>
        <v>2642314.2026920794</v>
      </c>
      <c r="LH28" s="222">
        <f t="shared" ref="LH28" si="301">LF28*$C$28</f>
        <v>0</v>
      </c>
      <c r="LI28" s="222">
        <f t="shared" ref="LI28" si="302">LG28*$C$28</f>
        <v>2721583.6287728418</v>
      </c>
      <c r="LJ28" s="222">
        <f t="shared" ref="LJ28" si="303">LH28*$C$28</f>
        <v>0</v>
      </c>
      <c r="LK28" s="222">
        <f t="shared" ref="LK28" si="304">LI28*$C$28</f>
        <v>2803231.1376360273</v>
      </c>
      <c r="LL28" s="222">
        <f t="shared" ref="LL28" si="305">LJ28*$C$28</f>
        <v>0</v>
      </c>
      <c r="LM28" s="222">
        <f t="shared" ref="LM28" si="306">LK28*$C$28</f>
        <v>2887328.071765108</v>
      </c>
      <c r="LN28" s="222">
        <f t="shared" ref="LN28" si="307">LL28*$C$28</f>
        <v>0</v>
      </c>
      <c r="LO28" s="222">
        <f t="shared" ref="LO28" si="308">LM28*$C$28</f>
        <v>2973947.9139180612</v>
      </c>
      <c r="LP28" s="222">
        <f t="shared" ref="LP28" si="309">LN28*$C$28</f>
        <v>0</v>
      </c>
      <c r="LQ28" s="222">
        <f t="shared" ref="LQ28" si="310">LO28*$C$28</f>
        <v>3063166.3513356033</v>
      </c>
      <c r="LR28" s="222">
        <f t="shared" ref="LR28" si="311">LP28*$C$28</f>
        <v>0</v>
      </c>
      <c r="LS28" s="222">
        <f t="shared" ref="LS28" si="312">LQ28*$C$28</f>
        <v>3155061.3418756714</v>
      </c>
      <c r="LT28" s="222">
        <f t="shared" ref="LT28" si="313">LR28*$C$28</f>
        <v>0</v>
      </c>
      <c r="LU28" s="222">
        <f t="shared" ref="LU28" si="314">LS28*$C$28</f>
        <v>3249713.1821319414</v>
      </c>
      <c r="LV28" s="222">
        <f t="shared" ref="LV28" si="315">LT28*$C$28</f>
        <v>0</v>
      </c>
      <c r="LW28" s="222">
        <f t="shared" ref="LW28" si="316">LU28*$C$28</f>
        <v>3347204.5775958998</v>
      </c>
      <c r="LX28" s="222">
        <f t="shared" ref="LX28" si="317">LV28*$C$28</f>
        <v>0</v>
      </c>
      <c r="LY28" s="222">
        <f t="shared" ref="LY28" si="318">LW28*$C$28</f>
        <v>3447620.7149237767</v>
      </c>
      <c r="LZ28" s="222">
        <f t="shared" ref="LZ28" si="319">LX28*$C$28</f>
        <v>0</v>
      </c>
      <c r="MA28" s="222">
        <f t="shared" ref="MA28" si="320">LY28*$C$28</f>
        <v>3551049.3363714903</v>
      </c>
      <c r="MB28" s="222">
        <f t="shared" ref="MB28" si="321">LZ28*$C$28</f>
        <v>0</v>
      </c>
      <c r="MC28" s="222">
        <f t="shared" ref="MC28" si="322">MA28*$C$28</f>
        <v>3657580.8164626351</v>
      </c>
      <c r="MD28" s="222">
        <f t="shared" ref="MD28" si="323">MB28*$C$28</f>
        <v>0</v>
      </c>
      <c r="ME28" s="222">
        <f t="shared" ref="ME28" si="324">MC28*$C$28</f>
        <v>3767308.2409565141</v>
      </c>
      <c r="MF28" s="222">
        <f t="shared" ref="MF28" si="325">MD28*$C$28</f>
        <v>0</v>
      </c>
      <c r="MG28" s="222">
        <f t="shared" ref="MG28" si="326">ME28*$C$28</f>
        <v>3880327.4881852097</v>
      </c>
      <c r="MH28" s="222">
        <f t="shared" ref="MH28" si="327">MF28*$C$28</f>
        <v>0</v>
      </c>
      <c r="MI28" s="222">
        <f t="shared" ref="MI28" si="328">MG28*$C$28</f>
        <v>3996737.3128307662</v>
      </c>
      <c r="MJ28" s="222">
        <f t="shared" ref="MJ28" si="329">MH28*$C$28</f>
        <v>0</v>
      </c>
      <c r="MK28" s="222">
        <f t="shared" ref="MK28" si="330">MI28*$C$28</f>
        <v>4116639.4322156892</v>
      </c>
      <c r="ML28" s="222">
        <f t="shared" ref="ML28" si="331">MJ28*$C$28</f>
        <v>0</v>
      </c>
      <c r="MM28" s="222">
        <f t="shared" ref="MM28" si="332">MK28*$C$28</f>
        <v>4240138.6151821604</v>
      </c>
      <c r="MN28" s="222">
        <f t="shared" ref="MN28" si="333">ML28*$C$28</f>
        <v>0</v>
      </c>
      <c r="MO28" s="222">
        <f t="shared" ref="MO28" si="334">MM28*$C$28</f>
        <v>4367342.7736376254</v>
      </c>
      <c r="MP28" s="222">
        <f t="shared" ref="MP28" si="335">MN28*$C$28</f>
        <v>0</v>
      </c>
      <c r="MQ28" s="222">
        <f t="shared" ref="MQ28" si="336">MO28*$C$28</f>
        <v>4498363.0568467546</v>
      </c>
      <c r="MR28" s="222">
        <f t="shared" ref="MR28" si="337">MP28*$C$28</f>
        <v>0</v>
      </c>
      <c r="MS28" s="222">
        <f t="shared" ref="MS28" si="338">MQ28*$C$28</f>
        <v>4633313.9485521577</v>
      </c>
      <c r="MT28" s="222">
        <f t="shared" ref="MT28" si="339">MR28*$C$28</f>
        <v>0</v>
      </c>
      <c r="MU28" s="222">
        <f t="shared" ref="MU28" si="340">MS28*$C$28</f>
        <v>4772313.3670087224</v>
      </c>
      <c r="MV28" s="222">
        <f t="shared" ref="MV28" si="341">MT28*$C$28</f>
        <v>0</v>
      </c>
      <c r="MW28" s="222">
        <f t="shared" ref="MW28" si="342">MU28*$C$28</f>
        <v>4915482.7680189842</v>
      </c>
      <c r="MX28" s="222">
        <f t="shared" ref="MX28" si="343">MV28*$C$28</f>
        <v>0</v>
      </c>
      <c r="MY28" s="222">
        <f t="shared" ref="MY28" si="344">MW28*$C$28</f>
        <v>5062947.2510595536</v>
      </c>
      <c r="MZ28" s="222">
        <f t="shared" ref="MZ28" si="345">MX28*$C$28</f>
        <v>0</v>
      </c>
      <c r="NA28" s="222">
        <f t="shared" ref="NA28" si="346">MY28*$C$28</f>
        <v>5214835.6685913401</v>
      </c>
      <c r="NB28" s="222">
        <f t="shared" ref="NB28" si="347">MZ28*$C$28</f>
        <v>0</v>
      </c>
      <c r="NC28" s="222">
        <f t="shared" ref="NC28" si="348">NA28*$C$28</f>
        <v>5371280.7386490805</v>
      </c>
      <c r="ND28" s="222">
        <f t="shared" ref="ND28" si="349">NB28*$C$28</f>
        <v>0</v>
      </c>
      <c r="NE28" s="222">
        <f t="shared" ref="NE28" si="350">NC28*$C$28</f>
        <v>5532419.160808553</v>
      </c>
      <c r="NF28" s="222">
        <f t="shared" ref="NF28" si="351">ND28*$C$28</f>
        <v>0</v>
      </c>
      <c r="NG28" s="222">
        <f t="shared" ref="NG28" si="352">NE28*$C$28</f>
        <v>5698391.7356328098</v>
      </c>
      <c r="NH28" s="222">
        <f t="shared" ref="NH28" si="353">NF28*$C$28</f>
        <v>0</v>
      </c>
      <c r="NI28" s="222">
        <f t="shared" ref="NI28" si="354">NG28*$C$28</f>
        <v>5869343.4877017941</v>
      </c>
      <c r="NJ28" s="222">
        <f t="shared" ref="NJ28" si="355">NH28*$C$28</f>
        <v>0</v>
      </c>
      <c r="NK28" s="222">
        <f t="shared" ref="NK28" si="356">NI28*$C$28</f>
        <v>6045423.7923328485</v>
      </c>
      <c r="NL28" s="222">
        <f t="shared" ref="NL28" si="357">NJ28*$C$28</f>
        <v>0</v>
      </c>
      <c r="NM28" s="222">
        <f t="shared" ref="NM28" si="358">NK28*$C$28</f>
        <v>6226786.5061028339</v>
      </c>
      <c r="NN28" s="222">
        <f t="shared" ref="NN28" si="359">NL28*$C$28</f>
        <v>0</v>
      </c>
      <c r="NO28" s="222">
        <f t="shared" ref="NO28" si="360">NM28*$C$28</f>
        <v>6413590.1012859186</v>
      </c>
      <c r="NP28" s="222">
        <f t="shared" ref="NP28" si="361">NN28*$C$28</f>
        <v>0</v>
      </c>
      <c r="NQ28" s="222">
        <f t="shared" ref="NQ28" si="362">NO28*$C$28</f>
        <v>6605997.8043244965</v>
      </c>
      <c r="NR28" s="222">
        <f t="shared" ref="NR28" si="363">NP28*$C$28</f>
        <v>0</v>
      </c>
      <c r="NS28" s="222">
        <f t="shared" ref="NS28" si="364">NQ28*$C$28</f>
        <v>6804177.738454232</v>
      </c>
      <c r="NT28" s="222">
        <f t="shared" ref="NT28" si="365">NR28*$C$28</f>
        <v>0</v>
      </c>
      <c r="NU28" s="222">
        <f t="shared" ref="NU28" si="366">NS28*$C$28</f>
        <v>7008303.0706078587</v>
      </c>
      <c r="NV28" s="222">
        <f t="shared" ref="NV28" si="367">NT28*$C$28</f>
        <v>0</v>
      </c>
      <c r="NW28" s="222">
        <f t="shared" ref="NW28" si="368">NU28*$C$28</f>
        <v>7218552.1627260949</v>
      </c>
      <c r="NX28" s="222">
        <f t="shared" ref="NX28" si="369">NV28*$C$28</f>
        <v>0</v>
      </c>
      <c r="NY28" s="222">
        <f t="shared" ref="NY28" si="370">NW28*$C$28</f>
        <v>7435108.7276078779</v>
      </c>
      <c r="NZ28" s="222">
        <f t="shared" ref="NZ28" si="371">NX28*$C$28</f>
        <v>0</v>
      </c>
      <c r="OA28" s="222">
        <f t="shared" ref="OA28" si="372">NY28*$C$28</f>
        <v>7658161.9894361142</v>
      </c>
      <c r="OB28" s="222">
        <f t="shared" ref="OB28" si="373">NZ28*$C$28</f>
        <v>0</v>
      </c>
      <c r="OC28" s="222">
        <f t="shared" ref="OC28" si="374">OA28*$C$28</f>
        <v>7887906.8491191976</v>
      </c>
      <c r="OD28" s="222">
        <f t="shared" ref="OD28" si="375">OB28*$C$28</f>
        <v>0</v>
      </c>
      <c r="OE28" s="222">
        <f t="shared" ref="OE28" si="376">OC28*$C$28</f>
        <v>8124544.0545927733</v>
      </c>
      <c r="OF28" s="222">
        <f t="shared" ref="OF28" si="377">OD28*$C$28</f>
        <v>0</v>
      </c>
      <c r="OG28" s="222">
        <f t="shared" ref="OG28" si="378">OE28*$C$28</f>
        <v>8368280.3762305565</v>
      </c>
      <c r="OH28" s="222">
        <f t="shared" ref="OH28" si="379">OF28*$C$28</f>
        <v>0</v>
      </c>
      <c r="OI28" s="222">
        <f t="shared" ref="OI28" si="380">OG28*$C$28</f>
        <v>8619328.7875174731</v>
      </c>
      <c r="OJ28" s="222">
        <f t="shared" ref="OJ28" si="381">OH28*$C$28</f>
        <v>0</v>
      </c>
      <c r="OK28" s="222">
        <f t="shared" ref="OK28" si="382">OI28*$C$28</f>
        <v>8877908.6511429977</v>
      </c>
      <c r="OL28" s="222">
        <f t="shared" ref="OL28" si="383">OJ28*$C$28</f>
        <v>0</v>
      </c>
      <c r="OM28" s="222">
        <f t="shared" ref="OM28" si="384">OK28*$C$28</f>
        <v>9144245.9106772877</v>
      </c>
      <c r="ON28" s="222">
        <f t="shared" ref="ON28" si="385">OL28*$C$28</f>
        <v>0</v>
      </c>
      <c r="OO28" s="222">
        <f t="shared" ref="OO28" si="386">OM28*$C$28</f>
        <v>9418573.2879976071</v>
      </c>
      <c r="OP28" s="222">
        <f t="shared" ref="OP28" si="387">ON28*$C$28</f>
        <v>0</v>
      </c>
      <c r="OQ28" s="222">
        <f t="shared" ref="OQ28" si="388">OO28*$C$28</f>
        <v>9701130.4866375364</v>
      </c>
      <c r="OR28" s="222">
        <f t="shared" ref="OR28" si="389">OP28*$C$28</f>
        <v>0</v>
      </c>
      <c r="OS28" s="222">
        <f t="shared" ref="OS28" si="390">OQ28*$C$28</f>
        <v>9992164.4012366626</v>
      </c>
      <c r="OT28" s="222">
        <f t="shared" ref="OT28" si="391">OR28*$C$28</f>
        <v>0</v>
      </c>
      <c r="OU28" s="222">
        <f t="shared" ref="OU28" si="392">OS28*$C$28</f>
        <v>10291929.333273763</v>
      </c>
      <c r="OV28" s="222">
        <f t="shared" ref="OV28" si="393">OT28*$C$28</f>
        <v>0</v>
      </c>
      <c r="OW28" s="222">
        <f t="shared" ref="OW28" si="394">OU28*$C$28</f>
        <v>10600687.213271976</v>
      </c>
      <c r="OX28" s="222">
        <f t="shared" ref="OX28" si="395">OV28*$C$28</f>
        <v>0</v>
      </c>
      <c r="OY28" s="222">
        <f t="shared" ref="OY28" si="396">OW28*$C$28</f>
        <v>10918707.829670135</v>
      </c>
      <c r="OZ28" s="222">
        <f t="shared" ref="OZ28" si="397">OX28*$C$28</f>
        <v>0</v>
      </c>
      <c r="PA28" s="222">
        <f t="shared" ref="PA28" si="398">OY28*$C$28</f>
        <v>11246269.06456024</v>
      </c>
      <c r="PB28" s="222">
        <f t="shared" ref="PB28" si="399">OZ28*$C$28</f>
        <v>0</v>
      </c>
      <c r="PC28" s="222">
        <f t="shared" ref="PC28" si="400">PA28*$C$28</f>
        <v>11583657.136497047</v>
      </c>
      <c r="PD28" s="222">
        <f t="shared" ref="PD28" si="401">PB28*$C$28</f>
        <v>0</v>
      </c>
      <c r="PE28" s="222">
        <f t="shared" ref="PE28" si="402">PC28*$C$28</f>
        <v>11931166.850591959</v>
      </c>
      <c r="PF28" s="222">
        <f t="shared" ref="PF28" si="403">PD28*$C$28</f>
        <v>0</v>
      </c>
      <c r="PG28" s="222">
        <f t="shared" ref="PG28" si="404">PE28*$C$28</f>
        <v>12289101.856109718</v>
      </c>
      <c r="PH28" s="222">
        <f t="shared" ref="PH28" si="405">PF28*$C$28</f>
        <v>0</v>
      </c>
      <c r="PI28" s="222">
        <f t="shared" ref="PI28" si="406">PG28*$C$28</f>
        <v>12657774.91179301</v>
      </c>
      <c r="PJ28" s="222">
        <f t="shared" ref="PJ28" si="407">PH28*$C$28</f>
        <v>0</v>
      </c>
      <c r="PK28" s="222">
        <f t="shared" ref="PK28" si="408">PI28*$C$28</f>
        <v>13037508.159146801</v>
      </c>
      <c r="PL28" s="222">
        <f t="shared" ref="PL28" si="409">PJ28*$C$28</f>
        <v>0</v>
      </c>
      <c r="PM28" s="222">
        <f t="shared" ref="PM28" si="410">PK28*$C$28</f>
        <v>13428633.403921206</v>
      </c>
      <c r="PN28" s="222">
        <f t="shared" ref="PN28" si="411">PL28*$C$28</f>
        <v>0</v>
      </c>
      <c r="PO28" s="222">
        <f t="shared" ref="PO28" si="412">PM28*$C$28</f>
        <v>13831492.406038841</v>
      </c>
      <c r="PP28" s="222">
        <f t="shared" ref="PP28" si="413">PN28*$C$28</f>
        <v>0</v>
      </c>
      <c r="PQ28" s="222">
        <f t="shared" ref="PQ28" si="414">PO28*$C$28</f>
        <v>14246437.178220008</v>
      </c>
      <c r="PR28" s="222">
        <f t="shared" ref="PR28" si="415">PP28*$C$28</f>
        <v>0</v>
      </c>
      <c r="PS28" s="222">
        <f t="shared" ref="PS28" si="416">PQ28*$C$28</f>
        <v>14673830.293566609</v>
      </c>
      <c r="PT28" s="222">
        <f t="shared" ref="PT28" si="417">PR28*$C$28</f>
        <v>0</v>
      </c>
      <c r="PU28" s="222">
        <f t="shared" ref="PU28" si="418">PS28*$C$28</f>
        <v>15114045.202373607</v>
      </c>
      <c r="PV28" s="222">
        <f t="shared" ref="PV28" si="419">PT28*$C$28</f>
        <v>0</v>
      </c>
      <c r="PW28" s="222">
        <f t="shared" ref="PW28" si="420">PU28*$C$28</f>
        <v>15567466.558444817</v>
      </c>
      <c r="PX28" s="222">
        <f t="shared" ref="PX28" si="421">PV28*$C$28</f>
        <v>0</v>
      </c>
      <c r="PY28" s="222">
        <f t="shared" ref="PY28" si="422">PW28*$C$28</f>
        <v>16034490.555198161</v>
      </c>
      <c r="PZ28" s="222">
        <f t="shared" ref="PZ28" si="423">PX28*$C$28</f>
        <v>0</v>
      </c>
      <c r="QA28" s="222">
        <f t="shared" ref="QA28" si="424">PY28*$C$28</f>
        <v>16515525.271854106</v>
      </c>
      <c r="QB28" s="222">
        <f t="shared" ref="QB28" si="425">PZ28*$C$28</f>
        <v>0</v>
      </c>
      <c r="QC28" s="222">
        <f t="shared" ref="QC28" si="426">QA28*$C$28</f>
        <v>17010991.030009732</v>
      </c>
      <c r="QD28" s="222">
        <f t="shared" ref="QD28" si="427">QB28*$C$28</f>
        <v>0</v>
      </c>
      <c r="QE28" s="222">
        <f t="shared" ref="QE28" si="428">QC28*$C$28</f>
        <v>17521320.760910023</v>
      </c>
      <c r="QF28" s="222">
        <f t="shared" ref="QF28" si="429">QD28*$C$28</f>
        <v>0</v>
      </c>
      <c r="QG28" s="222">
        <f t="shared" ref="QG28" si="430">QE28*$C$28</f>
        <v>18046960.383737326</v>
      </c>
      <c r="QH28" s="222">
        <f t="shared" ref="QH28" si="431">QF28*$C$28</f>
        <v>0</v>
      </c>
      <c r="QI28" s="222">
        <f t="shared" ref="QI28" si="432">QG28*$C$28</f>
        <v>18588369.195249446</v>
      </c>
      <c r="QJ28" s="222">
        <f t="shared" ref="QJ28" si="433">QH28*$C$28</f>
        <v>0</v>
      </c>
      <c r="QK28" s="222">
        <f t="shared" ref="QK28" si="434">QI28*$C$28</f>
        <v>19146020.271106929</v>
      </c>
      <c r="QL28" s="222">
        <f t="shared" ref="QL28" si="435">QJ28*$C$28</f>
        <v>0</v>
      </c>
      <c r="QM28" s="222">
        <f t="shared" ref="QM28" si="436">QK28*$C$28</f>
        <v>19720400.879240137</v>
      </c>
      <c r="QN28" s="222">
        <f t="shared" ref="QN28" si="437">QL28*$C$28</f>
        <v>0</v>
      </c>
      <c r="QO28" s="222">
        <f t="shared" ref="QO28" si="438">QM28*$C$28</f>
        <v>20312012.905617341</v>
      </c>
      <c r="QP28" s="222">
        <f t="shared" ref="QP28" si="439">QN28*$C$28</f>
        <v>0</v>
      </c>
      <c r="QQ28" s="222">
        <f t="shared" ref="QQ28" si="440">QO28*$C$28</f>
        <v>20921373.292785861</v>
      </c>
      <c r="QR28" s="222">
        <f t="shared" ref="QR28" si="441">QP28*$C$28</f>
        <v>0</v>
      </c>
      <c r="QS28" s="222">
        <f t="shared" ref="QS28" si="442">QQ28*$C$28</f>
        <v>21549014.491569437</v>
      </c>
      <c r="QT28" s="222">
        <f t="shared" ref="QT28" si="443">QR28*$C$28</f>
        <v>0</v>
      </c>
      <c r="QU28" s="222">
        <f t="shared" ref="QU28" si="444">QS28*$C$28</f>
        <v>22195484.926316522</v>
      </c>
      <c r="QV28" s="222">
        <f t="shared" ref="QV28" si="445">QT28*$C$28</f>
        <v>0</v>
      </c>
      <c r="QW28" s="222">
        <f t="shared" ref="QW28" si="446">QU28*$C$28</f>
        <v>22861349.474106018</v>
      </c>
      <c r="QX28" s="222">
        <f t="shared" ref="QX28" si="447">QV28*$C$28</f>
        <v>0</v>
      </c>
      <c r="QY28" s="222">
        <f t="shared" ref="QY28" si="448">QW28*$C$28</f>
        <v>23547189.958329197</v>
      </c>
      <c r="QZ28" s="222">
        <f t="shared" ref="QZ28" si="449">QX28*$C$28</f>
        <v>0</v>
      </c>
      <c r="RA28" s="222">
        <f t="shared" ref="RA28" si="450">QY28*$C$28</f>
        <v>24253605.657079075</v>
      </c>
      <c r="RB28" s="222">
        <f t="shared" ref="RB28" si="451">QZ28*$C$28</f>
        <v>0</v>
      </c>
      <c r="RC28" s="222">
        <f t="shared" ref="RC28" si="452">RA28*$C$28</f>
        <v>24981213.826791447</v>
      </c>
      <c r="RD28" s="222">
        <f t="shared" ref="RD28" si="453">RB28*$C$28</f>
        <v>0</v>
      </c>
      <c r="RE28" s="222">
        <f t="shared" ref="RE28" si="454">RC28*$C$28</f>
        <v>25730650.24159519</v>
      </c>
      <c r="RF28" s="222">
        <f t="shared" ref="RF28" si="455">RD28*$C$28</f>
        <v>0</v>
      </c>
      <c r="RG28" s="222">
        <f t="shared" ref="RG28" si="456">RE28*$C$28</f>
        <v>26502569.748843048</v>
      </c>
      <c r="RH28" s="222">
        <f t="shared" ref="RH28" si="457">RF28*$C$28</f>
        <v>0</v>
      </c>
      <c r="RI28" s="222">
        <f t="shared" ref="RI28" si="458">RG28*$C$28</f>
        <v>27297646.84130834</v>
      </c>
      <c r="RJ28" s="222">
        <f t="shared" ref="RJ28" si="459">RH28*$C$28</f>
        <v>0</v>
      </c>
      <c r="RK28" s="222">
        <f t="shared" ref="RK28" si="460">RI28*$C$28</f>
        <v>28116576.246547591</v>
      </c>
      <c r="RL28" s="222">
        <f t="shared" ref="RL28" si="461">RJ28*$C$28</f>
        <v>0</v>
      </c>
      <c r="RM28" s="222">
        <f t="shared" ref="RM28" si="462">RK28*$C$28</f>
        <v>28960073.533944018</v>
      </c>
      <c r="RN28" s="222">
        <f t="shared" ref="RN28" si="463">RL28*$C$28</f>
        <v>0</v>
      </c>
      <c r="RO28" s="222">
        <f t="shared" ref="RO28" si="464">RM28*$C$28</f>
        <v>29828875.739962339</v>
      </c>
      <c r="RP28" s="222">
        <f t="shared" ref="RP28" si="465">RN28*$C$28</f>
        <v>0</v>
      </c>
      <c r="RQ28" s="222">
        <f t="shared" ref="RQ28" si="466">RO28*$C$28</f>
        <v>30723742.01216121</v>
      </c>
      <c r="RR28" s="222">
        <f t="shared" ref="RR28" si="467">RP28*$C$28</f>
        <v>0</v>
      </c>
      <c r="RS28" s="222">
        <f t="shared" ref="RS28" si="468">RQ28*$C$28</f>
        <v>31645454.272526048</v>
      </c>
      <c r="RT28" s="222">
        <f t="shared" ref="RT28" si="469">RR28*$C$28</f>
        <v>0</v>
      </c>
      <c r="RU28" s="222">
        <f t="shared" ref="RU28" si="470">RS28*$C$28</f>
        <v>32594817.900701832</v>
      </c>
      <c r="RV28" s="222">
        <f t="shared" ref="RV28" si="471">RT28*$C$28</f>
        <v>0</v>
      </c>
      <c r="RW28" s="222">
        <f t="shared" ref="RW28" si="472">RU28*$C$28</f>
        <v>33572662.437722892</v>
      </c>
      <c r="RX28" s="222">
        <f t="shared" ref="RX28" si="473">RV28*$C$28</f>
        <v>0</v>
      </c>
      <c r="RY28" s="222">
        <f t="shared" ref="RY28" si="474">RW28*$C$28</f>
        <v>34579842.310854577</v>
      </c>
      <c r="RZ28" s="222">
        <f t="shared" ref="RZ28" si="475">RX28*$C$28</f>
        <v>0</v>
      </c>
      <c r="SA28" s="222">
        <f t="shared" ref="SA28" si="476">RY28*$C$28</f>
        <v>35617237.580180213</v>
      </c>
      <c r="SB28" s="222">
        <f t="shared" ref="SB28" si="477">RZ28*$C$28</f>
        <v>0</v>
      </c>
      <c r="SC28" s="222">
        <f t="shared" ref="SC28" si="478">SA28*$C$28</f>
        <v>36685754.707585618</v>
      </c>
      <c r="SD28" s="222">
        <f t="shared" ref="SD28" si="479">SB28*$C$28</f>
        <v>0</v>
      </c>
      <c r="SE28" s="222">
        <f t="shared" ref="SE28" si="480">SC28*$C$28</f>
        <v>37786327.348813191</v>
      </c>
      <c r="SF28" s="222">
        <f t="shared" ref="SF28" si="481">SD28*$C$28</f>
        <v>0</v>
      </c>
      <c r="SG28" s="222">
        <f t="shared" ref="SG28" si="482">SE28*$C$28</f>
        <v>38919917.169277586</v>
      </c>
      <c r="SH28" s="222">
        <f t="shared" ref="SH28" si="483">SF28*$C$28</f>
        <v>0</v>
      </c>
      <c r="SI28" s="222">
        <f t="shared" ref="SI28" si="484">SG28*$C$28</f>
        <v>40087514.684355915</v>
      </c>
      <c r="SJ28" s="222">
        <f t="shared" ref="SJ28" si="485">SH28*$C$28</f>
        <v>0</v>
      </c>
      <c r="SK28" s="222">
        <f t="shared" ref="SK28" si="486">SI28*$C$28</f>
        <v>41290140.124886595</v>
      </c>
      <c r="SL28" s="222">
        <f t="shared" ref="SL28" si="487">SJ28*$C$28</f>
        <v>0</v>
      </c>
      <c r="SM28" s="222">
        <f t="shared" ref="SM28" si="488">SK28*$C$28</f>
        <v>42528844.328633197</v>
      </c>
      <c r="SN28" s="222">
        <f t="shared" ref="SN28" si="489">SL28*$C$28</f>
        <v>0</v>
      </c>
      <c r="SO28" s="222">
        <f t="shared" ref="SO28" si="490">SM28*$C$28</f>
        <v>43804709.658492193</v>
      </c>
      <c r="SP28" s="222">
        <f t="shared" ref="SP28" si="491">SN28*$C$28</f>
        <v>0</v>
      </c>
      <c r="SQ28" s="222">
        <f t="shared" ref="SQ28" si="492">SO28*$C$28</f>
        <v>45118850.948246956</v>
      </c>
      <c r="SR28" s="222">
        <f t="shared" ref="SR28" si="493">SP28*$C$28</f>
        <v>0</v>
      </c>
      <c r="SS28" s="222">
        <f t="shared" ref="SS28" si="494">SQ28*$C$28</f>
        <v>46472416.476694368</v>
      </c>
      <c r="ST28" s="222">
        <f t="shared" ref="ST28" si="495">SR28*$C$28</f>
        <v>0</v>
      </c>
      <c r="SU28" s="222">
        <f t="shared" ref="SU28" si="496">SS28*$C$28</f>
        <v>47866588.970995203</v>
      </c>
      <c r="SV28" s="222">
        <f t="shared" ref="SV28" si="497">ST28*$C$28</f>
        <v>0</v>
      </c>
      <c r="SW28" s="222">
        <f t="shared" ref="SW28" si="498">SU28*$C$28</f>
        <v>49302586.640125059</v>
      </c>
      <c r="SX28" s="222">
        <f t="shared" ref="SX28" si="499">SV28*$C$28</f>
        <v>0</v>
      </c>
      <c r="SY28" s="222">
        <f t="shared" ref="SY28" si="500">SW28*$C$28</f>
        <v>50781664.239328809</v>
      </c>
      <c r="SZ28" s="222">
        <f t="shared" ref="SZ28" si="501">SX28*$C$28</f>
        <v>0</v>
      </c>
      <c r="TA28" s="222">
        <f t="shared" ref="TA28" si="502">SY28*$C$28</f>
        <v>52305114.166508675</v>
      </c>
      <c r="TB28" s="222">
        <f t="shared" ref="TB28" si="503">SZ28*$C$28</f>
        <v>0</v>
      </c>
      <c r="TC28" s="222">
        <f t="shared" ref="TC28" si="504">TA28*$C$28</f>
        <v>53874267.591503933</v>
      </c>
      <c r="TD28" s="222">
        <f t="shared" ref="TD28" si="505">TB28*$C$28</f>
        <v>0</v>
      </c>
      <c r="TE28" s="222">
        <f t="shared" ref="TE28" si="506">TC28*$C$28</f>
        <v>55490495.619249053</v>
      </c>
      <c r="TF28" s="222">
        <f t="shared" ref="TF28" si="507">TD28*$C$28</f>
        <v>0</v>
      </c>
      <c r="TG28" s="222">
        <f t="shared" ref="TG28" si="508">TE28*$C$28</f>
        <v>57155210.487826526</v>
      </c>
      <c r="TH28" s="222">
        <f t="shared" ref="TH28" si="509">TF28*$C$28</f>
        <v>0</v>
      </c>
      <c r="TI28" s="222">
        <f t="shared" ref="TI28" si="510">TG28*$C$28</f>
        <v>58869866.802461326</v>
      </c>
      <c r="TJ28" s="222">
        <f t="shared" ref="TJ28" si="511">TH28*$C$28</f>
        <v>0</v>
      </c>
      <c r="TK28" s="222">
        <f t="shared" ref="TK28" si="512">TI28*$C$28</f>
        <v>60635962.806535169</v>
      </c>
      <c r="TL28" s="222">
        <f t="shared" ref="TL28" si="513">TJ28*$C$28</f>
        <v>0</v>
      </c>
      <c r="TM28" s="222">
        <f t="shared" ref="TM28" si="514">TK28*$C$28</f>
        <v>62455041.690731227</v>
      </c>
      <c r="TN28" s="222">
        <f t="shared" ref="TN28" si="515">TL28*$C$28</f>
        <v>0</v>
      </c>
      <c r="TO28" s="222">
        <f t="shared" ref="TO28" si="516">TM28*$C$28</f>
        <v>64328692.941453166</v>
      </c>
      <c r="TP28" s="222">
        <f t="shared" ref="TP28" si="517">TN28*$C$28</f>
        <v>0</v>
      </c>
      <c r="TQ28" s="222">
        <f t="shared" ref="TQ28" si="518">TO28*$C$28</f>
        <v>66258553.729696766</v>
      </c>
      <c r="TR28" s="222">
        <f t="shared" ref="TR28" si="519">TP28*$C$28</f>
        <v>0</v>
      </c>
      <c r="TS28" s="222">
        <f t="shared" ref="TS28" si="520">TQ28*$C$28</f>
        <v>68246310.341587678</v>
      </c>
      <c r="TT28" s="222">
        <f t="shared" ref="TT28" si="521">TR28*$C$28</f>
        <v>0</v>
      </c>
      <c r="TU28" s="222">
        <f t="shared" ref="TU28" si="522">TS28*$C$28</f>
        <v>70293699.651835307</v>
      </c>
      <c r="TV28" s="222">
        <f t="shared" ref="TV28" si="523">TT28*$C$28</f>
        <v>0</v>
      </c>
      <c r="TW28" s="222">
        <f t="shared" ref="TW28" si="524">TU28*$C$28</f>
        <v>72402510.641390368</v>
      </c>
      <c r="TX28" s="222">
        <f t="shared" ref="TX28" si="525">TV28*$C$28</f>
        <v>0</v>
      </c>
      <c r="TY28" s="222">
        <f t="shared" ref="TY28" si="526">TW28*$C$28</f>
        <v>74574585.960632086</v>
      </c>
      <c r="TZ28" s="222">
        <f t="shared" ref="TZ28" si="527">TX28*$C$28</f>
        <v>0</v>
      </c>
      <c r="UA28" s="222">
        <f t="shared" ref="UA28" si="528">TY28*$C$28</f>
        <v>76811823.539451048</v>
      </c>
      <c r="UB28" s="222">
        <f t="shared" ref="UB28" si="529">TZ28*$C$28</f>
        <v>0</v>
      </c>
      <c r="UC28" s="222">
        <f t="shared" ref="UC28" si="530">UA28*$C$28</f>
        <v>79116178.245634586</v>
      </c>
      <c r="UD28" s="222">
        <f t="shared" ref="UD28" si="531">UB28*$C$28</f>
        <v>0</v>
      </c>
      <c r="UE28" s="222">
        <f t="shared" ref="UE28" si="532">UC28*$C$28</f>
        <v>81489663.593003631</v>
      </c>
      <c r="UF28" s="222">
        <f t="shared" ref="UF28" si="533">UD28*$C$28</f>
        <v>0</v>
      </c>
      <c r="UG28" s="222">
        <f t="shared" ref="UG28" si="534">UE28*$C$28</f>
        <v>83934353.50079374</v>
      </c>
      <c r="UH28" s="222">
        <f t="shared" ref="UH28" si="535">UF28*$C$28</f>
        <v>0</v>
      </c>
      <c r="UI28" s="222">
        <f t="shared" ref="UI28" si="536">UG28*$C$28</f>
        <v>86452384.105817556</v>
      </c>
      <c r="UJ28" s="222">
        <f t="shared" ref="UJ28" si="537">UH28*$C$28</f>
        <v>0</v>
      </c>
      <c r="UK28" s="222">
        <f t="shared" ref="UK28" si="538">UI28*$C$28</f>
        <v>89045955.628992081</v>
      </c>
      <c r="UL28" s="222">
        <f t="shared" ref="UL28" si="539">UJ28*$C$28</f>
        <v>0</v>
      </c>
      <c r="UM28" s="222">
        <f t="shared" ref="UM28" si="540">UK28*$C$28</f>
        <v>91717334.297861844</v>
      </c>
      <c r="UN28" s="222">
        <f t="shared" ref="UN28" si="541">UL28*$C$28</f>
        <v>0</v>
      </c>
      <c r="UO28" s="222">
        <f t="shared" ref="UO28" si="542">UM28*$C$28</f>
        <v>94468854.326797709</v>
      </c>
      <c r="UP28" s="222">
        <f t="shared" ref="UP28" si="543">UN28*$C$28</f>
        <v>0</v>
      </c>
      <c r="UQ28" s="222">
        <f t="shared" ref="UQ28" si="544">UO28*$C$28</f>
        <v>97302919.95660165</v>
      </c>
      <c r="UR28" s="222">
        <f t="shared" ref="UR28" si="545">UP28*$C$28</f>
        <v>0</v>
      </c>
      <c r="US28" s="222">
        <f t="shared" ref="US28" si="546">UQ28*$C$28</f>
        <v>100222007.5552997</v>
      </c>
      <c r="UT28" s="222">
        <f t="shared" ref="UT28" si="547">UR28*$C$28</f>
        <v>0</v>
      </c>
      <c r="UU28" s="222">
        <f t="shared" ref="UU28" si="548">US28*$C$28</f>
        <v>103228667.7819587</v>
      </c>
      <c r="UV28" s="222">
        <f t="shared" ref="UV28" si="549">UT28*$C$28</f>
        <v>0</v>
      </c>
      <c r="UW28" s="222">
        <f t="shared" ref="UW28" si="550">UU28*$C$28</f>
        <v>106325527.81541747</v>
      </c>
      <c r="UX28" s="222">
        <f t="shared" ref="UX28" si="551">UV28*$C$28</f>
        <v>0</v>
      </c>
      <c r="UY28" s="222">
        <f t="shared" ref="UY28" si="552">UW28*$C$28</f>
        <v>109515293.64987999</v>
      </c>
      <c r="UZ28" s="222">
        <f t="shared" ref="UZ28" si="553">UX28*$C$28</f>
        <v>0</v>
      </c>
      <c r="VA28" s="222">
        <f t="shared" ref="VA28" si="554">UY28*$C$28</f>
        <v>112800752.45937639</v>
      </c>
      <c r="VB28" s="222">
        <f t="shared" ref="VB28" si="555">UZ28*$C$28</f>
        <v>0</v>
      </c>
      <c r="VC28" s="222">
        <f t="shared" ref="VC28" si="556">VA28*$C$28</f>
        <v>116184775.03315769</v>
      </c>
      <c r="VD28" s="222">
        <f t="shared" ref="VD28" si="557">VB28*$C$28</f>
        <v>0</v>
      </c>
      <c r="VE28" s="222">
        <f t="shared" ref="VE28" si="558">VC28*$C$28</f>
        <v>119670318.28415242</v>
      </c>
      <c r="VF28" s="222">
        <f t="shared" ref="VF28" si="559">VD28*$C$28</f>
        <v>0</v>
      </c>
      <c r="VG28" s="222">
        <f t="shared" ref="VG28" si="560">VE28*$C$28</f>
        <v>123260427.83267699</v>
      </c>
      <c r="VH28" s="222">
        <f t="shared" ref="VH28" si="561">VF28*$C$28</f>
        <v>0</v>
      </c>
      <c r="VI28" s="222">
        <f t="shared" ref="VI28" si="562">VG28*$C$28</f>
        <v>126958240.6676573</v>
      </c>
      <c r="VJ28" s="222">
        <f t="shared" ref="VJ28" si="563">VH28*$C$28</f>
        <v>0</v>
      </c>
      <c r="VK28" s="222">
        <f t="shared" ref="VK28" si="564">VI28*$C$28</f>
        <v>130766987.88768703</v>
      </c>
      <c r="VL28" s="222">
        <f t="shared" ref="VL28" si="565">VJ28*$C$28</f>
        <v>0</v>
      </c>
      <c r="VM28" s="222">
        <f t="shared" ref="VM28" si="566">VK28*$C$28</f>
        <v>134689997.52431765</v>
      </c>
      <c r="VN28" s="222">
        <f t="shared" ref="VN28" si="567">VL28*$C$28</f>
        <v>0</v>
      </c>
      <c r="VO28" s="222">
        <f t="shared" ref="VO28" si="568">VM28*$C$28</f>
        <v>138730697.45004719</v>
      </c>
      <c r="VP28" s="222">
        <f t="shared" ref="VP28" si="569">VN28*$C$28</f>
        <v>0</v>
      </c>
      <c r="VQ28" s="222">
        <f t="shared" ref="VQ28" si="570">VO28*$C$28</f>
        <v>142892618.37354863</v>
      </c>
      <c r="VR28" s="222">
        <f t="shared" ref="VR28" si="571">VP28*$C$28</f>
        <v>0</v>
      </c>
      <c r="VS28" s="222">
        <f t="shared" ref="VS28" si="572">VQ28*$C$28</f>
        <v>147179396.9247551</v>
      </c>
      <c r="VT28" s="222">
        <f t="shared" ref="VT28" si="573">VR28*$C$28</f>
        <v>0</v>
      </c>
      <c r="VU28" s="222">
        <f t="shared" ref="VU28" si="574">VS28*$C$28</f>
        <v>151594778.83249775</v>
      </c>
      <c r="VV28" s="222">
        <f t="shared" ref="VV28" si="575">VT28*$C$28</f>
        <v>0</v>
      </c>
      <c r="VW28" s="222">
        <f t="shared" ref="VW28" si="576">VU28*$C$28</f>
        <v>156142622.19747269</v>
      </c>
      <c r="VX28" s="222">
        <f t="shared" ref="VX28" si="577">VV28*$C$28</f>
        <v>0</v>
      </c>
      <c r="VY28" s="222">
        <f t="shared" ref="VY28" si="578">VW28*$C$28</f>
        <v>160826900.86339688</v>
      </c>
      <c r="VZ28" s="222">
        <f t="shared" ref="VZ28" si="579">VX28*$C$28</f>
        <v>0</v>
      </c>
      <c r="WA28" s="222">
        <f t="shared" ref="WA28" si="580">VY28*$C$28</f>
        <v>165651707.8892988</v>
      </c>
      <c r="WB28" s="222">
        <f t="shared" ref="WB28" si="581">VZ28*$C$28</f>
        <v>0</v>
      </c>
      <c r="WC28" s="222">
        <f t="shared" ref="WC28" si="582">WA28*$C$28</f>
        <v>170621259.12597775</v>
      </c>
      <c r="WD28" s="222">
        <f t="shared" ref="WD28" si="583">WB28*$C$28</f>
        <v>0</v>
      </c>
      <c r="WE28" s="222">
        <f t="shared" ref="WE28" si="584">WC28*$C$28</f>
        <v>175739896.89975709</v>
      </c>
      <c r="WF28" s="222">
        <f t="shared" ref="WF28" si="585">WD28*$C$28</f>
        <v>0</v>
      </c>
      <c r="WG28" s="222">
        <f t="shared" ref="WG28" si="586">WE28*$C$28</f>
        <v>181012093.80674979</v>
      </c>
      <c r="WH28" s="222">
        <f t="shared" ref="WH28" si="587">WF28*$C$28</f>
        <v>0</v>
      </c>
      <c r="WI28" s="222">
        <f t="shared" ref="WI28" si="588">WG28*$C$28</f>
        <v>186442456.62095228</v>
      </c>
      <c r="WJ28" s="222">
        <f t="shared" ref="WJ28" si="589">WH28*$C$28</f>
        <v>0</v>
      </c>
      <c r="WK28" s="222">
        <f t="shared" ref="WK28" si="590">WI28*$C$28</f>
        <v>192035730.31958085</v>
      </c>
      <c r="WL28" s="222">
        <f t="shared" ref="WL28" si="591">WJ28*$C$28</f>
        <v>0</v>
      </c>
      <c r="WM28" s="222">
        <f t="shared" ref="WM28" si="592">WK28*$C$28</f>
        <v>197796802.2291683</v>
      </c>
      <c r="WN28" s="222">
        <f t="shared" ref="WN28" si="593">WL28*$C$28</f>
        <v>0</v>
      </c>
      <c r="WO28" s="222">
        <f t="shared" ref="WO28" si="594">WM28*$C$28</f>
        <v>203730706.29604334</v>
      </c>
      <c r="WP28" s="222">
        <f t="shared" ref="WP28" si="595">WN28*$C$28</f>
        <v>0</v>
      </c>
      <c r="WQ28" s="222">
        <f t="shared" ref="WQ28" si="596">WO28*$C$28</f>
        <v>209842627.48492464</v>
      </c>
      <c r="WR28" s="222">
        <f t="shared" ref="WR28" si="597">WP28*$C$28</f>
        <v>0</v>
      </c>
      <c r="WS28" s="222">
        <f t="shared" ref="WS28" si="598">WQ28*$C$28</f>
        <v>216137906.30947238</v>
      </c>
      <c r="WT28" s="222">
        <f t="shared" ref="WT28" si="599">WR28*$C$28</f>
        <v>0</v>
      </c>
      <c r="WU28" s="222">
        <f t="shared" ref="WU28" si="600">WS28*$C$28</f>
        <v>222622043.49875656</v>
      </c>
      <c r="WV28" s="222">
        <f t="shared" ref="WV28" si="601">WT28*$C$28</f>
        <v>0</v>
      </c>
      <c r="WW28" s="222">
        <f t="shared" ref="WW28" si="602">WU28*$C$28</f>
        <v>229300704.80371925</v>
      </c>
      <c r="WX28" s="222">
        <f t="shared" ref="WX28" si="603">WV28*$C$28</f>
        <v>0</v>
      </c>
      <c r="WY28" s="222">
        <f t="shared" ref="WY28" si="604">WW28*$C$28</f>
        <v>236179725.94783083</v>
      </c>
      <c r="WZ28" s="222">
        <f t="shared" ref="WZ28" si="605">WX28*$C$28</f>
        <v>0</v>
      </c>
      <c r="XA28" s="222">
        <f t="shared" ref="XA28" si="606">WY28*$C$28</f>
        <v>243265117.72626576</v>
      </c>
      <c r="XB28" s="222">
        <f t="shared" ref="XB28" si="607">WZ28*$C$28</f>
        <v>0</v>
      </c>
      <c r="XC28" s="222">
        <f t="shared" ref="XC28" si="608">XA28*$C$28</f>
        <v>250563071.25805375</v>
      </c>
      <c r="XD28" s="222">
        <f t="shared" ref="XD28" si="609">XB28*$C$28</f>
        <v>0</v>
      </c>
      <c r="XE28" s="222">
        <f t="shared" ref="XE28" si="610">XC28*$C$28</f>
        <v>258079963.39579538</v>
      </c>
      <c r="XF28" s="222">
        <f t="shared" ref="XF28" si="611">XD28*$C$28</f>
        <v>0</v>
      </c>
      <c r="XG28" s="222">
        <f t="shared" ref="XG28" si="612">XE28*$C$28</f>
        <v>265822362.29766923</v>
      </c>
      <c r="XH28" s="222">
        <f t="shared" ref="XH28" si="613">XF28*$C$28</f>
        <v>0</v>
      </c>
      <c r="XI28" s="222">
        <f t="shared" ref="XI28" si="614">XG28*$C$28</f>
        <v>273797033.16659933</v>
      </c>
      <c r="XJ28" s="222">
        <f t="shared" ref="XJ28" si="615">XH28*$C$28</f>
        <v>0</v>
      </c>
      <c r="XK28" s="222">
        <f t="shared" ref="XK28" si="616">XI28*$C$28</f>
        <v>282010944.16159731</v>
      </c>
      <c r="XL28" s="222">
        <f t="shared" ref="XL28" si="617">XJ28*$C$28</f>
        <v>0</v>
      </c>
      <c r="XM28" s="222">
        <f t="shared" ref="XM28" si="618">XK28*$C$28</f>
        <v>290471272.48644525</v>
      </c>
      <c r="XN28" s="222">
        <f t="shared" ref="XN28" si="619">XL28*$C$28</f>
        <v>0</v>
      </c>
      <c r="XO28" s="222">
        <f t="shared" ref="XO28" si="620">XM28*$C$28</f>
        <v>299185410.66103864</v>
      </c>
      <c r="XP28" s="222">
        <f t="shared" ref="XP28" si="621">XN28*$C$28</f>
        <v>0</v>
      </c>
      <c r="XQ28" s="222">
        <f t="shared" ref="XQ28" si="622">XO28*$C$28</f>
        <v>308160972.98086983</v>
      </c>
      <c r="XR28" s="222">
        <f t="shared" ref="XR28" si="623">XP28*$C$28</f>
        <v>0</v>
      </c>
      <c r="XS28" s="222">
        <f t="shared" ref="XS28" si="624">XQ28*$C$28</f>
        <v>317405802.17029595</v>
      </c>
      <c r="XT28" s="222">
        <f t="shared" ref="XT28" si="625">XR28*$C$28</f>
        <v>0</v>
      </c>
      <c r="XU28" s="222">
        <f t="shared" ref="XU28" si="626">XS28*$C$28</f>
        <v>326927976.23540485</v>
      </c>
      <c r="XV28" s="222">
        <f t="shared" ref="XV28" si="627">XT28*$C$28</f>
        <v>0</v>
      </c>
      <c r="XW28" s="222">
        <f t="shared" ref="XW28" si="628">XU28*$C$28</f>
        <v>336735815.52246702</v>
      </c>
      <c r="XX28" s="222">
        <f t="shared" ref="XX28" si="629">XV28*$C$28</f>
        <v>0</v>
      </c>
      <c r="XY28" s="222">
        <f t="shared" ref="XY28" si="630">XW28*$C$28</f>
        <v>346837889.98814106</v>
      </c>
      <c r="XZ28" s="222">
        <f t="shared" ref="XZ28" si="631">XX28*$C$28</f>
        <v>0</v>
      </c>
      <c r="YA28" s="222">
        <f t="shared" ref="YA28" si="632">XY28*$C$28</f>
        <v>357243026.68778533</v>
      </c>
      <c r="YB28" s="222">
        <f t="shared" ref="YB28" si="633">XZ28*$C$28</f>
        <v>0</v>
      </c>
      <c r="YC28" s="222">
        <f t="shared" ref="YC28" si="634">YA28*$C$28</f>
        <v>367960317.48841888</v>
      </c>
      <c r="YD28" s="222">
        <f t="shared" ref="YD28" si="635">YB28*$C$28</f>
        <v>0</v>
      </c>
      <c r="YE28" s="222">
        <f t="shared" ref="YE28" si="636">YC28*$C$28</f>
        <v>378999127.01307148</v>
      </c>
      <c r="YF28" s="222">
        <f t="shared" ref="YF28" si="637">YD28*$C$28</f>
        <v>0</v>
      </c>
      <c r="YG28" s="222">
        <f t="shared" ref="YG28" si="638">YE28*$C$28</f>
        <v>390369100.82346362</v>
      </c>
      <c r="YH28" s="222">
        <f t="shared" ref="YH28" si="639">YF28*$C$28</f>
        <v>0</v>
      </c>
      <c r="YI28" s="222">
        <f t="shared" ref="YI28" si="640">YG28*$C$28</f>
        <v>402080173.84816754</v>
      </c>
      <c r="YJ28" s="222">
        <f t="shared" ref="YJ28" si="641">YH28*$C$28</f>
        <v>0</v>
      </c>
      <c r="YK28" s="222">
        <f t="shared" ref="YK28" si="642">YI28*$C$28</f>
        <v>414142579.06361258</v>
      </c>
      <c r="YL28" s="222">
        <f t="shared" ref="YL28" si="643">YJ28*$C$28</f>
        <v>0</v>
      </c>
      <c r="YM28" s="222">
        <f t="shared" ref="YM28" si="644">YK28*$C$28</f>
        <v>426566856.43552095</v>
      </c>
      <c r="YN28" s="222">
        <f t="shared" ref="YN28" si="645">YL28*$C$28</f>
        <v>0</v>
      </c>
      <c r="YO28" s="222">
        <f t="shared" ref="YO28" si="646">YM28*$C$28</f>
        <v>439363862.12858659</v>
      </c>
      <c r="YP28" s="222">
        <f t="shared" ref="YP28" si="647">YN28*$C$28</f>
        <v>0</v>
      </c>
      <c r="YQ28" s="222">
        <f t="shared" ref="YQ28" si="648">YO28*$C$28</f>
        <v>452544777.99244422</v>
      </c>
      <c r="YR28" s="222">
        <f t="shared" ref="YR28" si="649">YP28*$C$28</f>
        <v>0</v>
      </c>
      <c r="YS28" s="222">
        <f t="shared" ref="YS28" si="650">YQ28*$C$28</f>
        <v>466121121.33221757</v>
      </c>
      <c r="YT28" s="222">
        <f t="shared" ref="YT28" si="651">YR28*$C$28</f>
        <v>0</v>
      </c>
      <c r="YU28" s="222">
        <f t="shared" ref="YU28" si="652">YS28*$C$28</f>
        <v>480104754.97218412</v>
      </c>
      <c r="YV28" s="222">
        <f t="shared" ref="YV28" si="653">YT28*$C$28</f>
        <v>0</v>
      </c>
      <c r="YW28" s="222">
        <f t="shared" ref="YW28" si="654">YU28*$C$28</f>
        <v>494507897.62134963</v>
      </c>
      <c r="YX28" s="222">
        <f t="shared" ref="YX28" si="655">YV28*$C$28</f>
        <v>0</v>
      </c>
      <c r="YY28" s="222">
        <f t="shared" ref="YY28" si="656">YW28*$C$28</f>
        <v>509343134.54999012</v>
      </c>
      <c r="YZ28" s="222">
        <f t="shared" ref="YZ28" si="657">YX28*$C$28</f>
        <v>0</v>
      </c>
      <c r="ZA28" s="222">
        <f t="shared" ref="ZA28" si="658">YY28*$C$28</f>
        <v>524623428.58648986</v>
      </c>
      <c r="ZB28" s="222">
        <f t="shared" ref="ZB28" si="659">YZ28*$C$28</f>
        <v>0</v>
      </c>
      <c r="ZC28" s="222">
        <f t="shared" ref="ZC28" si="660">ZA28*$C$28</f>
        <v>540362131.44408453</v>
      </c>
      <c r="ZD28" s="222">
        <f t="shared" ref="ZD28" si="661">ZB28*$C$28</f>
        <v>0</v>
      </c>
      <c r="ZE28" s="222">
        <f t="shared" ref="ZE28" si="662">ZC28*$C$28</f>
        <v>556572995.38740706</v>
      </c>
      <c r="ZF28" s="222">
        <f t="shared" ref="ZF28" si="663">ZD28*$C$28</f>
        <v>0</v>
      </c>
      <c r="ZG28" s="222">
        <f t="shared" ref="ZG28" si="664">ZE28*$C$28</f>
        <v>573270185.24902928</v>
      </c>
      <c r="ZH28" s="222">
        <f t="shared" ref="ZH28" si="665">ZF28*$C$28</f>
        <v>0</v>
      </c>
      <c r="ZI28" s="222">
        <f t="shared" ref="ZI28" si="666">ZG28*$C$28</f>
        <v>590468290.8065002</v>
      </c>
      <c r="ZJ28" s="222">
        <f t="shared" ref="ZJ28" si="667">ZH28*$C$28</f>
        <v>0</v>
      </c>
      <c r="ZK28" s="222">
        <f t="shared" ref="ZK28" si="668">ZI28*$C$28</f>
        <v>608182339.5306952</v>
      </c>
      <c r="ZL28" s="222">
        <f t="shared" ref="ZL28" si="669">ZJ28*$C$28</f>
        <v>0</v>
      </c>
      <c r="ZM28" s="222">
        <f t="shared" ref="ZM28" si="670">ZK28*$C$28</f>
        <v>626427809.71661603</v>
      </c>
      <c r="ZN28" s="222">
        <f t="shared" ref="ZN28" si="671">ZL28*$C$28</f>
        <v>0</v>
      </c>
      <c r="ZO28" s="222">
        <f t="shared" ref="ZO28" si="672">ZM28*$C$28</f>
        <v>645220644.00811458</v>
      </c>
      <c r="ZP28" s="222">
        <f t="shared" ref="ZP28" si="673">ZN28*$C$28</f>
        <v>0</v>
      </c>
      <c r="ZQ28" s="222">
        <f t="shared" ref="ZQ28" si="674">ZO28*$C$28</f>
        <v>664577263.32835805</v>
      </c>
      <c r="ZR28" s="222">
        <f t="shared" ref="ZR28" si="675">ZP28*$C$28</f>
        <v>0</v>
      </c>
      <c r="ZS28" s="222">
        <f t="shared" ref="ZS28" si="676">ZQ28*$C$28</f>
        <v>684514581.22820878</v>
      </c>
      <c r="ZT28" s="222">
        <f t="shared" ref="ZT28" si="677">ZR28*$C$28</f>
        <v>0</v>
      </c>
      <c r="ZU28" s="222">
        <f t="shared" ref="ZU28" si="678">ZS28*$C$28</f>
        <v>705050018.66505504</v>
      </c>
      <c r="ZV28" s="222">
        <f t="shared" ref="ZV28" si="679">ZT28*$C$28</f>
        <v>0</v>
      </c>
      <c r="ZW28" s="222">
        <f t="shared" ref="ZW28" si="680">ZU28*$C$28</f>
        <v>726201519.2250067</v>
      </c>
      <c r="ZX28" s="222">
        <f t="shared" ref="ZX28" si="681">ZV28*$C$28</f>
        <v>0</v>
      </c>
      <c r="ZY28" s="222">
        <f t="shared" ref="ZY28" si="682">ZW28*$C$28</f>
        <v>747987564.80175698</v>
      </c>
      <c r="ZZ28" s="222">
        <f t="shared" ref="ZZ28" si="683">ZX28*$C$28</f>
        <v>0</v>
      </c>
      <c r="AAA28" s="222">
        <f t="shared" ref="AAA28" si="684">ZY28*$C$28</f>
        <v>770427191.74580967</v>
      </c>
      <c r="AAB28" s="222">
        <f t="shared" ref="AAB28" si="685">ZZ28*$C$28</f>
        <v>0</v>
      </c>
      <c r="AAC28" s="222">
        <f t="shared" ref="AAC28" si="686">AAA28*$C$28</f>
        <v>793540007.49818397</v>
      </c>
      <c r="AAD28" s="222">
        <f t="shared" ref="AAD28" si="687">AAB28*$C$28</f>
        <v>0</v>
      </c>
      <c r="AAE28" s="222">
        <f t="shared" ref="AAE28" si="688">AAC28*$C$28</f>
        <v>817346207.72312951</v>
      </c>
      <c r="AAF28" s="222">
        <f t="shared" ref="AAF28" si="689">AAD28*$C$28</f>
        <v>0</v>
      </c>
      <c r="AAG28" s="222">
        <f t="shared" ref="AAG28" si="690">AAE28*$C$28</f>
        <v>841866593.95482337</v>
      </c>
      <c r="AAH28" s="222">
        <f t="shared" ref="AAH28" si="691">AAF28*$C$28</f>
        <v>0</v>
      </c>
      <c r="AAI28" s="222">
        <f t="shared" ref="AAI28" si="692">AAG28*$C$28</f>
        <v>867122591.77346814</v>
      </c>
      <c r="AAJ28" s="222">
        <f t="shared" ref="AAJ28" si="693">AAH28*$C$28</f>
        <v>0</v>
      </c>
      <c r="AAK28" s="222">
        <f t="shared" ref="AAK28" si="694">AAI28*$C$28</f>
        <v>893136269.52667224</v>
      </c>
      <c r="AAL28" s="222">
        <f t="shared" ref="AAL28" si="695">AAJ28*$C$28</f>
        <v>0</v>
      </c>
      <c r="AAM28" s="222">
        <f t="shared" ref="AAM28" si="696">AAK28*$C$28</f>
        <v>919930357.61247241</v>
      </c>
      <c r="AAN28" s="222">
        <f t="shared" ref="AAN28" si="697">AAL28*$C$28</f>
        <v>0</v>
      </c>
      <c r="AAO28" s="222">
        <f t="shared" ref="AAO28" si="698">AAM28*$C$28</f>
        <v>947528268.34084666</v>
      </c>
      <c r="AAP28" s="222">
        <f t="shared" ref="AAP28" si="699">AAN28*$C$28</f>
        <v>0</v>
      </c>
      <c r="AAQ28" s="222">
        <f t="shared" ref="AAQ28" si="700">AAO28*$C$28</f>
        <v>975954116.39107203</v>
      </c>
      <c r="AAR28" s="222">
        <f t="shared" ref="AAR28" si="701">AAP28*$C$28</f>
        <v>0</v>
      </c>
      <c r="AAS28" s="222">
        <f t="shared" ref="AAS28" si="702">AAQ28*$C$28</f>
        <v>1005232739.8828043</v>
      </c>
      <c r="AAT28" s="222">
        <f t="shared" ref="AAT28" si="703">AAR28*$C$28</f>
        <v>0</v>
      </c>
      <c r="AAU28" s="222">
        <f t="shared" ref="AAU28" si="704">AAS28*$C$28</f>
        <v>1035389722.0792885</v>
      </c>
      <c r="AAV28" s="222">
        <f t="shared" ref="AAV28" si="705">AAT28*$C$28</f>
        <v>0</v>
      </c>
      <c r="AAW28" s="222">
        <f t="shared" ref="AAW28" si="706">AAU28*$C$28</f>
        <v>1066451413.7416672</v>
      </c>
      <c r="AAX28" s="222">
        <f t="shared" ref="AAX28" si="707">AAV28*$C$28</f>
        <v>0</v>
      </c>
      <c r="AAY28" s="222">
        <f t="shared" ref="AAY28" si="708">AAW28*$C$28</f>
        <v>1098444956.1539173</v>
      </c>
      <c r="AAZ28" s="222">
        <f t="shared" ref="AAZ28" si="709">AAX28*$C$28</f>
        <v>0</v>
      </c>
      <c r="ABA28" s="222">
        <f t="shared" ref="ABA28" si="710">AAY28*$C$28</f>
        <v>1131398304.8385348</v>
      </c>
      <c r="ABB28" s="222">
        <f t="shared" ref="ABB28" si="711">AAZ28*$C$28</f>
        <v>0</v>
      </c>
      <c r="ABC28" s="222">
        <f t="shared" ref="ABC28" si="712">ABA28*$C$28</f>
        <v>1165340253.983691</v>
      </c>
      <c r="ABD28" s="222">
        <f t="shared" ref="ABD28" si="713">ABB28*$C$28</f>
        <v>0</v>
      </c>
      <c r="ABE28" s="222">
        <f t="shared" ref="ABE28" si="714">ABC28*$C$28</f>
        <v>1200300461.6032016</v>
      </c>
      <c r="ABF28" s="222">
        <f t="shared" ref="ABF28" si="715">ABD28*$C$28</f>
        <v>0</v>
      </c>
      <c r="ABG28" s="222">
        <f t="shared" ref="ABG28" si="716">ABE28*$C$28</f>
        <v>1236309475.4512978</v>
      </c>
      <c r="ABH28" s="222">
        <f t="shared" ref="ABH28" si="717">ABF28*$C$28</f>
        <v>0</v>
      </c>
      <c r="ABI28" s="222">
        <f t="shared" ref="ABI28" si="718">ABG28*$C$28</f>
        <v>1273398759.7148368</v>
      </c>
      <c r="ABJ28" s="222">
        <f t="shared" ref="ABJ28" si="719">ABH28*$C$28</f>
        <v>0</v>
      </c>
      <c r="ABK28" s="222">
        <f t="shared" ref="ABK28" si="720">ABI28*$C$28</f>
        <v>1311600722.5062821</v>
      </c>
      <c r="ABL28" s="222">
        <f t="shared" ref="ABL28" si="721">ABJ28*$C$28</f>
        <v>0</v>
      </c>
      <c r="ABM28" s="222">
        <f t="shared" ref="ABM28" si="722">ABK28*$C$28</f>
        <v>1350948744.1814706</v>
      </c>
      <c r="ABN28" s="222">
        <f t="shared" ref="ABN28" si="723">ABL28*$C$28</f>
        <v>0</v>
      </c>
      <c r="ABO28" s="222">
        <f t="shared" ref="ABO28" si="724">ABM28*$C$28</f>
        <v>1391477206.5069149</v>
      </c>
      <c r="ABP28" s="222">
        <f t="shared" ref="ABP28" si="725">ABN28*$C$28</f>
        <v>0</v>
      </c>
      <c r="ABQ28" s="222">
        <f t="shared" ref="ABQ28" si="726">ABO28*$C$28</f>
        <v>1433221522.7021224</v>
      </c>
      <c r="ABR28" s="222">
        <f t="shared" ref="ABR28" si="727">ABP28*$C$28</f>
        <v>0</v>
      </c>
      <c r="ABS28" s="222">
        <f t="shared" ref="ABS28" si="728">ABQ28*$C$28</f>
        <v>1476218168.3831861</v>
      </c>
      <c r="ABT28" s="222">
        <f t="shared" ref="ABT28" si="729">ABR28*$C$28</f>
        <v>0</v>
      </c>
      <c r="ABU28" s="222">
        <f t="shared" ref="ABU28" si="730">ABS28*$C$28</f>
        <v>1520504713.4346817</v>
      </c>
      <c r="ABV28" s="222">
        <f t="shared" ref="ABV28" si="731">ABT28*$C$28</f>
        <v>0</v>
      </c>
      <c r="ABW28" s="222">
        <f t="shared" ref="ABW28" si="732">ABU28*$C$28</f>
        <v>1566119854.8377221</v>
      </c>
      <c r="ABX28" s="222">
        <f t="shared" ref="ABX28" si="733">ABV28*$C$28</f>
        <v>0</v>
      </c>
      <c r="ABY28" s="222">
        <f t="shared" ref="ABY28" si="734">ABW28*$C$28</f>
        <v>1613103450.4828537</v>
      </c>
      <c r="ABZ28" s="222">
        <f t="shared" ref="ABZ28" si="735">ABX28*$C$28</f>
        <v>0</v>
      </c>
      <c r="ACA28" s="222">
        <f t="shared" ref="ACA28" si="736">ABY28*$C$28</f>
        <v>1661496553.9973392</v>
      </c>
      <c r="ACB28" s="222">
        <f t="shared" ref="ACB28" si="737">ABZ28*$C$28</f>
        <v>0</v>
      </c>
      <c r="ACC28" s="222">
        <f t="shared" ref="ACC28" si="738">ACA28*$C$28</f>
        <v>1711341450.6172595</v>
      </c>
      <c r="ACD28" s="222">
        <f t="shared" ref="ACD28" si="739">ACB28*$C$28</f>
        <v>0</v>
      </c>
      <c r="ACE28" s="222">
        <f t="shared" ref="ACE28" si="740">ACC28*$C$28</f>
        <v>1762681694.1357772</v>
      </c>
      <c r="ACF28" s="222">
        <f t="shared" ref="ACF28" si="741">ACD28*$C$28</f>
        <v>0</v>
      </c>
      <c r="ACG28" s="222">
        <f t="shared" ref="ACG28" si="742">ACE28*$C$28</f>
        <v>1815562144.9598505</v>
      </c>
      <c r="ACH28" s="222">
        <f t="shared" ref="ACH28" si="743">ACF28*$C$28</f>
        <v>0</v>
      </c>
      <c r="ACI28" s="222">
        <f t="shared" ref="ACI28" si="744">ACG28*$C$28</f>
        <v>1870029009.3086462</v>
      </c>
      <c r="ACJ28" s="222">
        <f t="shared" ref="ACJ28" si="745">ACH28*$C$28</f>
        <v>0</v>
      </c>
      <c r="ACK28" s="222">
        <f t="shared" ref="ACK28" si="746">ACI28*$C$28</f>
        <v>1926129879.5879056</v>
      </c>
      <c r="ACL28" s="222">
        <f t="shared" ref="ACL28" si="747">ACJ28*$C$28</f>
        <v>0</v>
      </c>
      <c r="ACM28" s="222">
        <f t="shared" ref="ACM28" si="748">ACK28*$C$28</f>
        <v>1983913775.9755428</v>
      </c>
      <c r="ACN28" s="222">
        <f t="shared" ref="ACN28" si="749">ACL28*$C$28</f>
        <v>0</v>
      </c>
      <c r="ACO28" s="222">
        <f t="shared" ref="ACO28" si="750">ACM28*$C$28</f>
        <v>2043431189.2548091</v>
      </c>
      <c r="ACP28" s="222">
        <f t="shared" ref="ACP28" si="751">ACN28*$C$28</f>
        <v>0</v>
      </c>
      <c r="ACQ28" s="222">
        <f t="shared" ref="ACQ28" si="752">ACO28*$C$28</f>
        <v>2104734124.9324534</v>
      </c>
      <c r="ACR28" s="222">
        <f t="shared" ref="ACR28" si="753">ACP28*$C$28</f>
        <v>0</v>
      </c>
      <c r="ACS28" s="222">
        <f t="shared" ref="ACS28" si="754">ACQ28*$C$28</f>
        <v>2167876148.6804271</v>
      </c>
      <c r="ACT28" s="222">
        <f t="shared" ref="ACT28" si="755">ACR28*$C$28</f>
        <v>0</v>
      </c>
      <c r="ACU28" s="222">
        <f t="shared" ref="ACU28" si="756">ACS28*$C$28</f>
        <v>2232912433.1408401</v>
      </c>
      <c r="ACV28" s="222">
        <f t="shared" ref="ACV28" si="757">ACT28*$C$28</f>
        <v>0</v>
      </c>
      <c r="ACW28" s="222">
        <f t="shared" ref="ACW28" si="758">ACU28*$C$28</f>
        <v>2299899806.1350651</v>
      </c>
      <c r="ACX28" s="222">
        <f t="shared" ref="ACX28" si="759">ACV28*$C$28</f>
        <v>0</v>
      </c>
      <c r="ACY28" s="222">
        <f t="shared" ref="ACY28" si="760">ACW28*$C$28</f>
        <v>2368896800.3191171</v>
      </c>
      <c r="ACZ28" s="222">
        <f t="shared" ref="ACZ28" si="761">ACX28*$C$28</f>
        <v>0</v>
      </c>
      <c r="ADA28" s="222">
        <f t="shared" ref="ADA28" si="762">ACY28*$C$28</f>
        <v>2439963704.3286905</v>
      </c>
      <c r="ADB28" s="222">
        <f t="shared" ref="ADB28" si="763">ACZ28*$C$28</f>
        <v>0</v>
      </c>
      <c r="ADC28" s="222">
        <f t="shared" ref="ADC28" si="764">ADA28*$C$28</f>
        <v>2513162615.4585514</v>
      </c>
      <c r="ADD28" s="222">
        <f t="shared" ref="ADD28" si="765">ADB28*$C$28</f>
        <v>0</v>
      </c>
      <c r="ADE28" s="222">
        <f t="shared" ref="ADE28" si="766">ADC28*$C$28</f>
        <v>2588557493.922308</v>
      </c>
      <c r="ADF28" s="222">
        <f t="shared" ref="ADF28" si="767">ADD28*$C$28</f>
        <v>0</v>
      </c>
      <c r="ADG28" s="222">
        <f t="shared" ref="ADG28" si="768">ADE28*$C$28</f>
        <v>2666214218.7399774</v>
      </c>
      <c r="ADH28" s="222">
        <f t="shared" ref="ADH28" si="769">ADF28*$C$28</f>
        <v>0</v>
      </c>
      <c r="ADI28" s="222">
        <f t="shared" ref="ADI28" si="770">ADG28*$C$28</f>
        <v>2746200645.302177</v>
      </c>
      <c r="ADJ28" s="222">
        <f t="shared" ref="ADJ28" si="771">ADH28*$C$28</f>
        <v>0</v>
      </c>
      <c r="ADK28" s="222">
        <f t="shared" ref="ADK28" si="772">ADI28*$C$28</f>
        <v>2828586664.6612425</v>
      </c>
      <c r="ADL28" s="222">
        <f t="shared" ref="ADL28" si="773">ADJ28*$C$28</f>
        <v>0</v>
      </c>
      <c r="ADM28" s="222">
        <f t="shared" ref="ADM28" si="774">ADK28*$C$28</f>
        <v>2913444264.6010799</v>
      </c>
      <c r="ADN28" s="222">
        <f t="shared" ref="ADN28" si="775">ADL28*$C$28</f>
        <v>0</v>
      </c>
      <c r="ADO28" s="222">
        <f t="shared" ref="ADO28" si="776">ADM28*$C$28</f>
        <v>3000847592.5391126</v>
      </c>
      <c r="ADP28" s="222">
        <f t="shared" ref="ADP28" si="777">ADN28*$C$28</f>
        <v>0</v>
      </c>
      <c r="ADQ28" s="222">
        <f t="shared" ref="ADQ28" si="778">ADO28*$C$28</f>
        <v>3090873020.3152862</v>
      </c>
      <c r="ADR28" s="222">
        <f t="shared" ref="ADR28" si="779">ADP28*$C$28</f>
        <v>0</v>
      </c>
      <c r="ADS28" s="222">
        <f t="shared" ref="ADS28" si="780">ADQ28*$C$28</f>
        <v>3183599210.9247446</v>
      </c>
      <c r="ADT28" s="222">
        <f t="shared" ref="ADT28" si="781">ADR28*$C$28</f>
        <v>0</v>
      </c>
      <c r="ADU28" s="222">
        <f t="shared" ref="ADU28" si="782">ADS28*$C$28</f>
        <v>3279107187.2524872</v>
      </c>
      <c r="ADV28" s="222">
        <f t="shared" ref="ADV28" si="783">ADT28*$C$28</f>
        <v>0</v>
      </c>
      <c r="ADW28" s="222">
        <f t="shared" ref="ADW28" si="784">ADU28*$C$28</f>
        <v>3377480402.8700619</v>
      </c>
      <c r="ADX28" s="222">
        <f t="shared" ref="ADX28" si="785">ADV28*$C$28</f>
        <v>0</v>
      </c>
      <c r="ADY28" s="222">
        <f t="shared" ref="ADY28" si="786">ADW28*$C$28</f>
        <v>3478804814.9561639</v>
      </c>
      <c r="ADZ28" s="222">
        <f t="shared" ref="ADZ28" si="787">ADX28*$C$28</f>
        <v>0</v>
      </c>
      <c r="AEA28" s="222">
        <f t="shared" ref="AEA28" si="788">ADY28*$C$28</f>
        <v>3583168959.4048491</v>
      </c>
      <c r="AEB28" s="222">
        <f t="shared" ref="AEB28" si="789">ADZ28*$C$28</f>
        <v>0</v>
      </c>
      <c r="AEC28" s="222">
        <f t="shared" ref="AEC28" si="790">AEA28*$C$28</f>
        <v>3690664028.1869946</v>
      </c>
      <c r="AED28" s="222">
        <f t="shared" ref="AED28" si="791">AEB28*$C$28</f>
        <v>0</v>
      </c>
      <c r="AEE28" s="222">
        <f t="shared" ref="AEE28" si="792">AEC28*$C$28</f>
        <v>3801383949.0326047</v>
      </c>
      <c r="AEF28" s="222">
        <f t="shared" ref="AEF28" si="793">AED28*$C$28</f>
        <v>0</v>
      </c>
      <c r="AEG28" s="222">
        <f t="shared" ref="AEG28" si="794">AEE28*$C$28</f>
        <v>3915425467.503583</v>
      </c>
      <c r="AEH28" s="222">
        <f t="shared" ref="AEH28" si="795">AEF28*$C$28</f>
        <v>0</v>
      </c>
      <c r="AEI28" s="222">
        <f t="shared" ref="AEI28" si="796">AEG28*$C$28</f>
        <v>4032888231.5286903</v>
      </c>
      <c r="AEJ28" s="222">
        <f t="shared" ref="AEJ28" si="797">AEH28*$C$28</f>
        <v>0</v>
      </c>
      <c r="AEK28" s="222">
        <f t="shared" ref="AEK28" si="798">AEI28*$C$28</f>
        <v>4153874878.4745512</v>
      </c>
      <c r="AEL28" s="222">
        <f t="shared" ref="AEL28" si="799">AEJ28*$C$28</f>
        <v>0</v>
      </c>
      <c r="AEM28" s="222">
        <f t="shared" ref="AEM28" si="800">AEK28*$C$28</f>
        <v>4278491124.8287878</v>
      </c>
      <c r="AEN28" s="222">
        <f t="shared" ref="AEN28" si="801">AEL28*$C$28</f>
        <v>0</v>
      </c>
      <c r="AEO28" s="222">
        <f t="shared" ref="AEO28" si="802">AEM28*$C$28</f>
        <v>4406845858.5736513</v>
      </c>
      <c r="AEP28" s="222">
        <f t="shared" ref="AEP28" si="803">AEN28*$C$28</f>
        <v>0</v>
      </c>
      <c r="AEQ28" s="222">
        <f t="shared" ref="AEQ28" si="804">AEO28*$C$28</f>
        <v>4539051234.3308611</v>
      </c>
      <c r="AER28" s="222">
        <f t="shared" ref="AER28" si="805">AEP28*$C$28</f>
        <v>0</v>
      </c>
      <c r="AES28" s="222">
        <f t="shared" ref="AES28" si="806">AEQ28*$C$28</f>
        <v>4675222771.3607874</v>
      </c>
      <c r="AET28" s="222">
        <f t="shared" ref="AET28" si="807">AER28*$C$28</f>
        <v>0</v>
      </c>
      <c r="AEU28" s="222">
        <f t="shared" ref="AEU28" si="808">AES28*$C$28</f>
        <v>4815479454.5016108</v>
      </c>
      <c r="AEV28" s="222">
        <f t="shared" ref="AEV28" si="809">AET28*$C$28</f>
        <v>0</v>
      </c>
      <c r="AEW28" s="222">
        <f t="shared" ref="AEW28" si="810">AEU28*$C$28</f>
        <v>4959943838.1366596</v>
      </c>
      <c r="AEX28" s="222">
        <f t="shared" ref="AEX28" si="811">AEV28*$C$28</f>
        <v>0</v>
      </c>
      <c r="AEY28" s="222">
        <f t="shared" ref="AEY28" si="812">AEW28*$C$28</f>
        <v>5108742153.2807598</v>
      </c>
      <c r="AEZ28" s="222">
        <f t="shared" ref="AEZ28" si="813">AEX28*$C$28</f>
        <v>0</v>
      </c>
      <c r="AFA28" s="222">
        <f t="shared" ref="AFA28" si="814">AEY28*$C$28</f>
        <v>5262004417.8791828</v>
      </c>
      <c r="AFB28" s="222">
        <f t="shared" ref="AFB28" si="815">AEZ28*$C$28</f>
        <v>0</v>
      </c>
      <c r="AFC28" s="222">
        <f t="shared" ref="AFC28" si="816">AFA28*$C$28</f>
        <v>5419864550.4155588</v>
      </c>
      <c r="AFD28" s="222">
        <f t="shared" ref="AFD28" si="817">AFB28*$C$28</f>
        <v>0</v>
      </c>
      <c r="AFE28" s="222">
        <f t="shared" ref="AFE28" si="818">AFC28*$C$28</f>
        <v>5582460486.9280262</v>
      </c>
      <c r="AFF28" s="222">
        <f t="shared" ref="AFF28" si="819">AFD28*$C$28</f>
        <v>0</v>
      </c>
      <c r="AFG28" s="222">
        <f t="shared" ref="AFG28" si="820">AFE28*$C$28</f>
        <v>5749934301.5358667</v>
      </c>
      <c r="AFH28" s="222">
        <f t="shared" ref="AFH28" si="821">AFF28*$C$28</f>
        <v>0</v>
      </c>
      <c r="AFI28" s="222">
        <f t="shared" ref="AFI28" si="822">AFG28*$C$28</f>
        <v>5922432330.5819426</v>
      </c>
      <c r="AFJ28" s="222">
        <f t="shared" ref="AFJ28" si="823">AFH28*$C$28</f>
        <v>0</v>
      </c>
      <c r="AFK28" s="222">
        <f t="shared" ref="AFK28" si="824">AFI28*$C$28</f>
        <v>6100105300.4994011</v>
      </c>
      <c r="AFL28" s="222">
        <f t="shared" ref="AFL28" si="825">AFJ28*$C$28</f>
        <v>0</v>
      </c>
      <c r="AFM28" s="222">
        <f t="shared" ref="AFM28" si="826">AFK28*$C$28</f>
        <v>6283108459.5143833</v>
      </c>
      <c r="AFN28" s="222">
        <f t="shared" ref="AFN28" si="827">AFL28*$C$28</f>
        <v>0</v>
      </c>
      <c r="AFO28" s="222">
        <f t="shared" ref="AFO28" si="828">AFM28*$C$28</f>
        <v>6471601713.2998152</v>
      </c>
      <c r="AFP28" s="222">
        <f t="shared" ref="AFP28" si="829">AFN28*$C$28</f>
        <v>0</v>
      </c>
      <c r="AFQ28" s="222">
        <f t="shared" ref="AFQ28" si="830">AFO28*$C$28</f>
        <v>6665749764.6988096</v>
      </c>
      <c r="AFR28" s="222">
        <f t="shared" ref="AFR28" si="831">AFP28*$C$28</f>
        <v>0</v>
      </c>
      <c r="AFS28" s="222">
        <f t="shared" ref="AFS28" si="832">AFQ28*$C$28</f>
        <v>6865722257.6397743</v>
      </c>
      <c r="AFT28" s="222">
        <f t="shared" ref="AFT28" si="833">AFR28*$C$28</f>
        <v>0</v>
      </c>
      <c r="AFU28" s="222">
        <f t="shared" ref="AFU28" si="834">AFS28*$C$28</f>
        <v>7071693925.368968</v>
      </c>
      <c r="AFV28" s="222">
        <f t="shared" ref="AFV28" si="835">AFT28*$C$28</f>
        <v>0</v>
      </c>
      <c r="AFW28" s="222">
        <f t="shared" ref="AFW28" si="836">AFU28*$C$28</f>
        <v>7283844743.1300373</v>
      </c>
      <c r="AFX28" s="222">
        <f t="shared" ref="AFX28" si="837">AFV28*$C$28</f>
        <v>0</v>
      </c>
      <c r="AFY28" s="222">
        <f t="shared" ref="AFY28" si="838">AFW28*$C$28</f>
        <v>7502360085.4239388</v>
      </c>
      <c r="AFZ28" s="222">
        <f t="shared" ref="AFZ28" si="839">AFX28*$C$28</f>
        <v>0</v>
      </c>
      <c r="AGA28" s="222">
        <f t="shared" ref="AGA28" si="840">AFY28*$C$28</f>
        <v>7727430887.9866571</v>
      </c>
      <c r="AGB28" s="222">
        <f t="shared" ref="AGB28" si="841">AFZ28*$C$28</f>
        <v>0</v>
      </c>
      <c r="AGC28" s="222">
        <f t="shared" ref="AGC28" si="842">AGA28*$C$28</f>
        <v>7959253814.6262569</v>
      </c>
      <c r="AGD28" s="222">
        <f t="shared" ref="AGD28" si="843">AGB28*$C$28</f>
        <v>0</v>
      </c>
      <c r="AGE28" s="222">
        <f t="shared" ref="AGE28" si="844">AGC28*$C$28</f>
        <v>8198031429.0650444</v>
      </c>
      <c r="AGF28" s="222">
        <f t="shared" ref="AGF28" si="845">AGD28*$C$28</f>
        <v>0</v>
      </c>
      <c r="AGG28" s="222">
        <f t="shared" ref="AGG28" si="846">AGE28*$C$28</f>
        <v>8443972371.9369955</v>
      </c>
      <c r="AGH28" s="222">
        <f t="shared" ref="AGH28" si="847">AGF28*$C$28</f>
        <v>0</v>
      </c>
      <c r="AGI28" s="222">
        <f t="shared" ref="AGI28" si="848">AGG28*$C$28</f>
        <v>8697291543.0951061</v>
      </c>
      <c r="AGJ28" s="222">
        <f t="shared" ref="AGJ28" si="849">AGH28*$C$28</f>
        <v>0</v>
      </c>
      <c r="AGK28" s="222">
        <f t="shared" ref="AGK28" si="850">AGI28*$C$28</f>
        <v>8958210289.3879604</v>
      </c>
      <c r="AGL28" s="222">
        <f t="shared" ref="AGL28" si="851">AGJ28*$C$28</f>
        <v>0</v>
      </c>
      <c r="AGM28" s="222">
        <f t="shared" ref="AGM28" si="852">AGK28*$C$28</f>
        <v>9226956598.0695992</v>
      </c>
      <c r="AGN28" s="222">
        <f t="shared" ref="AGN28" si="853">AGL28*$C$28</f>
        <v>0</v>
      </c>
      <c r="AGO28" s="222">
        <f t="shared" ref="AGO28" si="854">AGM28*$C$28</f>
        <v>9503765296.0116882</v>
      </c>
      <c r="AGP28" s="222">
        <f t="shared" ref="AGP28" si="855">AGN28*$C$28</f>
        <v>0</v>
      </c>
      <c r="AGQ28" s="222">
        <f t="shared" ref="AGQ28" si="856">AGO28*$C$28</f>
        <v>9788878254.8920383</v>
      </c>
      <c r="AGR28" s="222">
        <f t="shared" ref="AGR28" si="857">AGP28*$C$28</f>
        <v>0</v>
      </c>
      <c r="AGS28" s="222">
        <f t="shared" ref="AGS28" si="858">AGQ28*$C$28</f>
        <v>10082544602.538799</v>
      </c>
      <c r="AGT28" s="222">
        <f t="shared" ref="AGT28" si="859">AGR28*$C$28</f>
        <v>0</v>
      </c>
      <c r="AGU28" s="222">
        <f t="shared" ref="AGU28" si="860">AGS28*$C$28</f>
        <v>10385020940.614964</v>
      </c>
      <c r="AGV28" s="222">
        <f t="shared" ref="AGV28" si="861">AGT28*$C$28</f>
        <v>0</v>
      </c>
      <c r="AGW28" s="222">
        <f t="shared" ref="AGW28" si="862">AGU28*$C$28</f>
        <v>10696571568.833412</v>
      </c>
      <c r="AGX28" s="222">
        <f t="shared" ref="AGX28" si="863">AGV28*$C$28</f>
        <v>0</v>
      </c>
      <c r="AGY28" s="222">
        <f t="shared" ref="AGY28" si="864">AGW28*$C$28</f>
        <v>11017468715.898415</v>
      </c>
      <c r="AGZ28" s="222">
        <f t="shared" ref="AGZ28" si="865">AGX28*$C$28</f>
        <v>0</v>
      </c>
      <c r="AHA28" s="222">
        <f t="shared" ref="AHA28" si="866">AGY28*$C$28</f>
        <v>11347992777.375368</v>
      </c>
      <c r="AHB28" s="222">
        <f t="shared" ref="AHB28" si="867">AGZ28*$C$28</f>
        <v>0</v>
      </c>
      <c r="AHC28" s="222">
        <f t="shared" ref="AHC28" si="868">AHA28*$C$28</f>
        <v>11688432560.696629</v>
      </c>
      <c r="AHD28" s="222">
        <f t="shared" ref="AHD28" si="869">AHB28*$C$28</f>
        <v>0</v>
      </c>
      <c r="AHE28" s="222">
        <f t="shared" ref="AHE28" si="870">AHC28*$C$28</f>
        <v>12039085537.517529</v>
      </c>
      <c r="AHF28" s="222">
        <f t="shared" ref="AHF28" si="871">AHD28*$C$28</f>
        <v>0</v>
      </c>
      <c r="AHG28" s="222">
        <f t="shared" ref="AHG28" si="872">AHE28*$C$28</f>
        <v>12400258103.643055</v>
      </c>
      <c r="AHH28" s="222">
        <f t="shared" ref="AHH28" si="873">AHF28*$C$28</f>
        <v>0</v>
      </c>
      <c r="AHI28" s="222">
        <f t="shared" ref="AHI28" si="874">AHG28*$C$28</f>
        <v>12772265846.752346</v>
      </c>
      <c r="AHJ28" s="222">
        <f t="shared" ref="AHJ28" si="875">AHH28*$C$28</f>
        <v>0</v>
      </c>
      <c r="AHK28" s="222">
        <f t="shared" ref="AHK28" si="876">AHI28*$C$28</f>
        <v>13155433822.154917</v>
      </c>
      <c r="AHL28" s="222">
        <f t="shared" ref="AHL28" si="877">AHJ28*$C$28</f>
        <v>0</v>
      </c>
      <c r="AHM28" s="222">
        <f t="shared" ref="AHM28" si="878">AHK28*$C$28</f>
        <v>13550096836.819565</v>
      </c>
      <c r="AHN28" s="222">
        <f t="shared" ref="AHN28" si="879">AHL28*$C$28</f>
        <v>0</v>
      </c>
      <c r="AHO28" s="222">
        <f t="shared" ref="AHO28" si="880">AHM28*$C$28</f>
        <v>13956599741.924152</v>
      </c>
      <c r="AHP28" s="222">
        <f t="shared" ref="AHP28" si="881">AHN28*$C$28</f>
        <v>0</v>
      </c>
      <c r="AHQ28" s="222">
        <f t="shared" ref="AHQ28" si="882">AHO28*$C$28</f>
        <v>14375297734.181877</v>
      </c>
      <c r="AHR28" s="222">
        <f t="shared" ref="AHR28" si="883">AHP28*$C$28</f>
        <v>0</v>
      </c>
      <c r="AHS28" s="222">
        <f t="shared" ref="AHS28" si="884">AHQ28*$C$28</f>
        <v>14806556666.207335</v>
      </c>
      <c r="AHT28" s="222">
        <f t="shared" ref="AHT28" si="885">AHR28*$C$28</f>
        <v>0</v>
      </c>
      <c r="AHU28" s="222">
        <f t="shared" ref="AHU28" si="886">AHS28*$C$28</f>
        <v>15250753366.193556</v>
      </c>
      <c r="AHV28" s="222">
        <f t="shared" ref="AHV28" si="887">AHT28*$C$28</f>
        <v>0</v>
      </c>
      <c r="AHW28" s="222">
        <f t="shared" ref="AHW28" si="888">AHU28*$C$28</f>
        <v>15708275967.179363</v>
      </c>
      <c r="AHX28" s="222">
        <f t="shared" ref="AHX28" si="889">AHV28*$C$28</f>
        <v>0</v>
      </c>
      <c r="AHY28" s="222">
        <f t="shared" ref="AHY28" si="890">AHW28*$C$28</f>
        <v>16179524246.194744</v>
      </c>
      <c r="AHZ28" s="222">
        <f t="shared" ref="AHZ28" si="891">AHX28*$C$28</f>
        <v>0</v>
      </c>
      <c r="AIA28" s="222">
        <f t="shared" ref="AIA28" si="892">AHY28*$C$28</f>
        <v>16664909973.580587</v>
      </c>
      <c r="AIB28" s="222">
        <f t="shared" ref="AIB28" si="893">AHZ28*$C$28</f>
        <v>0</v>
      </c>
      <c r="AIC28" s="222">
        <f t="shared" ref="AIC28" si="894">AIA28*$C$28</f>
        <v>17164857272.788006</v>
      </c>
      <c r="AID28" s="222">
        <f t="shared" ref="AID28" si="895">AIB28*$C$28</f>
        <v>0</v>
      </c>
      <c r="AIE28" s="222">
        <f t="shared" ref="AIE28" si="896">AIC28*$C$28</f>
        <v>17679802990.971645</v>
      </c>
      <c r="AIF28" s="222">
        <f t="shared" ref="AIF28" si="897">AID28*$C$28</f>
        <v>0</v>
      </c>
      <c r="AIG28" s="222">
        <f t="shared" ref="AIG28" si="898">AIE28*$C$28</f>
        <v>18210197080.700794</v>
      </c>
      <c r="AIH28" s="222">
        <f t="shared" ref="AIH28" si="899">AIF28*$C$28</f>
        <v>0</v>
      </c>
      <c r="AII28" s="222">
        <f t="shared" ref="AII28" si="900">AIG28*$C$28</f>
        <v>18756502993.121819</v>
      </c>
      <c r="AIJ28" s="222">
        <f t="shared" ref="AIJ28" si="901">AIH28*$C$28</f>
        <v>0</v>
      </c>
      <c r="AIK28" s="222">
        <f t="shared" ref="AIK28" si="902">AII28*$C$28</f>
        <v>19319198082.915474</v>
      </c>
      <c r="AIL28" s="222">
        <f t="shared" ref="AIL28" si="903">AIJ28*$C$28</f>
        <v>0</v>
      </c>
      <c r="AIM28" s="222">
        <f t="shared" ref="AIM28" si="904">AIK28*$C$28</f>
        <v>19898774025.402939</v>
      </c>
      <c r="AIN28" s="222">
        <f t="shared" ref="AIN28" si="905">AIL28*$C$28</f>
        <v>0</v>
      </c>
      <c r="AIO28" s="222">
        <f t="shared" ref="AIO28" si="906">AIM28*$C$28</f>
        <v>20495737246.165028</v>
      </c>
      <c r="AIP28" s="222">
        <f t="shared" ref="AIP28" si="907">AIN28*$C$28</f>
        <v>0</v>
      </c>
      <c r="AIQ28" s="222">
        <f t="shared" ref="AIQ28" si="908">AIO28*$C$28</f>
        <v>21110609363.54998</v>
      </c>
      <c r="AIR28" s="222">
        <f t="shared" ref="AIR28" si="909">AIP28*$C$28</f>
        <v>0</v>
      </c>
      <c r="AIS28" s="222">
        <f t="shared" ref="AIS28" si="910">AIQ28*$C$28</f>
        <v>21743927644.456482</v>
      </c>
      <c r="AIT28" s="222">
        <f t="shared" ref="AIT28" si="911">AIR28*$C$28</f>
        <v>0</v>
      </c>
      <c r="AIU28" s="222">
        <f t="shared" ref="AIU28" si="912">AIS28*$C$28</f>
        <v>22396245473.790176</v>
      </c>
      <c r="AIV28" s="222">
        <f t="shared" ref="AIV28" si="913">AIT28*$C$28</f>
        <v>0</v>
      </c>
      <c r="AIW28" s="222">
        <f t="shared" ref="AIW28" si="914">AIU28*$C$28</f>
        <v>23068132838.003883</v>
      </c>
      <c r="AIX28" s="222">
        <f t="shared" ref="AIX28" si="915">AIV28*$C$28</f>
        <v>0</v>
      </c>
      <c r="AIY28" s="222">
        <f t="shared" ref="AIY28" si="916">AIW28*$C$28</f>
        <v>23760176823.144001</v>
      </c>
      <c r="AIZ28" s="222">
        <f t="shared" ref="AIZ28" si="917">AIX28*$C$28</f>
        <v>0</v>
      </c>
      <c r="AJA28" s="222">
        <f t="shared" ref="AJA28" si="918">AIY28*$C$28</f>
        <v>24472982127.838322</v>
      </c>
      <c r="AJB28" s="222">
        <f t="shared" ref="AJB28" si="919">AIZ28*$C$28</f>
        <v>0</v>
      </c>
      <c r="AJC28" s="222">
        <f t="shared" ref="AJC28" si="920">AJA28*$C$28</f>
        <v>25207171591.673473</v>
      </c>
      <c r="AJD28" s="222">
        <f t="shared" ref="AJD28" si="921">AJB28*$C$28</f>
        <v>0</v>
      </c>
      <c r="AJE28" s="222">
        <f t="shared" ref="AJE28" si="922">AJC28*$C$28</f>
        <v>25963386739.423679</v>
      </c>
      <c r="AJF28" s="222">
        <f t="shared" ref="AJF28" si="923">AJD28*$C$28</f>
        <v>0</v>
      </c>
      <c r="AJG28" s="222">
        <f t="shared" ref="AJG28" si="924">AJE28*$C$28</f>
        <v>26742288341.606392</v>
      </c>
      <c r="AJH28" s="222">
        <f t="shared" ref="AJH28" si="925">AJF28*$C$28</f>
        <v>0</v>
      </c>
      <c r="AJI28" s="222">
        <f t="shared" ref="AJI28" si="926">AJG28*$C$28</f>
        <v>27544556991.854584</v>
      </c>
      <c r="AJJ28" s="222">
        <f t="shared" ref="AJJ28" si="927">AJH28*$C$28</f>
        <v>0</v>
      </c>
      <c r="AJK28" s="222">
        <f t="shared" ref="AJK28" si="928">AJI28*$C$28</f>
        <v>28370893701.610222</v>
      </c>
      <c r="AJL28" s="222">
        <f t="shared" ref="AJL28" si="929">AJJ28*$C$28</f>
        <v>0</v>
      </c>
      <c r="AJM28" s="222">
        <f t="shared" ref="AJM28" si="930">AJK28*$C$28</f>
        <v>29222020512.658527</v>
      </c>
      <c r="AJN28" s="222">
        <f t="shared" ref="AJN28" si="931">AJL28*$C$28</f>
        <v>0</v>
      </c>
      <c r="AJO28" s="222">
        <f t="shared" ref="AJO28" si="932">AJM28*$C$28</f>
        <v>30098681128.038284</v>
      </c>
      <c r="AJP28" s="222">
        <f t="shared" ref="AJP28" si="933">AJN28*$C$28</f>
        <v>0</v>
      </c>
      <c r="AJQ28" s="222">
        <f t="shared" ref="AJQ28" si="934">AJO28*$C$28</f>
        <v>31001641561.879433</v>
      </c>
      <c r="AJR28" s="222">
        <f t="shared" ref="AJR28" si="935">AJP28*$C$28</f>
        <v>0</v>
      </c>
      <c r="AJS28" s="222">
        <f t="shared" ref="AJS28" si="936">AJQ28*$C$28</f>
        <v>31931690808.735817</v>
      </c>
      <c r="AJT28" s="222">
        <f t="shared" ref="AJT28" si="937">AJR28*$C$28</f>
        <v>0</v>
      </c>
      <c r="AJU28" s="222">
        <f t="shared" ref="AJU28" si="938">AJS28*$C$28</f>
        <v>32889641532.99789</v>
      </c>
      <c r="AJV28" s="222">
        <f t="shared" ref="AJV28" si="939">AJT28*$C$28</f>
        <v>0</v>
      </c>
      <c r="AJW28" s="222">
        <f t="shared" ref="AJW28" si="940">AJU28*$C$28</f>
        <v>33876330778.987827</v>
      </c>
      <c r="AJX28" s="222">
        <f t="shared" ref="AJX28" si="941">AJV28*$C$28</f>
        <v>0</v>
      </c>
      <c r="AJY28" s="222">
        <f t="shared" ref="AJY28" si="942">AJW28*$C$28</f>
        <v>34892620702.35746</v>
      </c>
      <c r="AJZ28" s="222">
        <f t="shared" ref="AJZ28" si="943">AJX28*$C$28</f>
        <v>0</v>
      </c>
      <c r="AKA28" s="222">
        <f t="shared" ref="AKA28" si="944">AJY28*$C$28</f>
        <v>35939399323.428185</v>
      </c>
      <c r="AKB28" s="222">
        <f t="shared" ref="AKB28" si="945">AJZ28*$C$28</f>
        <v>0</v>
      </c>
      <c r="AKC28" s="222">
        <f t="shared" ref="AKC28" si="946">AKA28*$C$28</f>
        <v>37017581303.131027</v>
      </c>
      <c r="AKD28" s="222">
        <f t="shared" ref="AKD28" si="947">AKB28*$C$28</f>
        <v>0</v>
      </c>
      <c r="AKE28" s="222">
        <f t="shared" ref="AKE28" si="948">AKC28*$C$28</f>
        <v>38128108742.22496</v>
      </c>
      <c r="AKF28" s="222">
        <f t="shared" ref="AKF28" si="949">AKD28*$C$28</f>
        <v>0</v>
      </c>
      <c r="AKG28" s="222">
        <f t="shared" ref="AKG28" si="950">AKE28*$C$28</f>
        <v>39271952004.491707</v>
      </c>
      <c r="AKH28" s="222">
        <f t="shared" ref="AKH28" si="951">AKF28*$C$28</f>
        <v>0</v>
      </c>
      <c r="AKI28" s="222">
        <f t="shared" ref="AKI28" si="952">AKG28*$C$28</f>
        <v>40450110564.626457</v>
      </c>
      <c r="AKJ28" s="222">
        <f t="shared" ref="AKJ28" si="953">AKH28*$C$28</f>
        <v>0</v>
      </c>
      <c r="AKK28" s="222">
        <f t="shared" ref="AKK28" si="954">AKI28*$C$28</f>
        <v>41663613881.565254</v>
      </c>
      <c r="AKL28" s="222">
        <f t="shared" ref="AKL28" si="955">AKJ28*$C$28</f>
        <v>0</v>
      </c>
      <c r="AKM28" s="222">
        <f t="shared" ref="AKM28" si="956">AKK28*$C$28</f>
        <v>42913522298.012215</v>
      </c>
      <c r="AKN28" s="222">
        <f t="shared" ref="AKN28" si="957">AKL28*$C$28</f>
        <v>0</v>
      </c>
      <c r="AKO28" s="222">
        <f t="shared" ref="AKO28" si="958">AKM28*$C$28</f>
        <v>44200927966.952583</v>
      </c>
      <c r="AKP28" s="222">
        <f t="shared" ref="AKP28" si="959">AKN28*$C$28</f>
        <v>0</v>
      </c>
      <c r="AKQ28" s="222">
        <f t="shared" ref="AKQ28" si="960">AKO28*$C$28</f>
        <v>45526955805.961159</v>
      </c>
      <c r="AKR28" s="222">
        <f t="shared" ref="AKR28" si="961">AKP28*$C$28</f>
        <v>0</v>
      </c>
      <c r="AKS28" s="222">
        <f t="shared" ref="AKS28" si="962">AKQ28*$C$28</f>
        <v>46892764480.139992</v>
      </c>
      <c r="AKT28" s="222">
        <f t="shared" ref="AKT28" si="963">AKR28*$C$28</f>
        <v>0</v>
      </c>
      <c r="AKU28" s="222">
        <f t="shared" ref="AKU28" si="964">AKS28*$C$28</f>
        <v>48299547414.544189</v>
      </c>
      <c r="AKV28" s="222">
        <f t="shared" ref="AKV28" si="965">AKT28*$C$28</f>
        <v>0</v>
      </c>
      <c r="AKW28" s="222">
        <f t="shared" ref="AKW28" si="966">AKU28*$C$28</f>
        <v>49748533836.980515</v>
      </c>
      <c r="AKX28" s="222">
        <f t="shared" ref="AKX28" si="967">AKV28*$C$28</f>
        <v>0</v>
      </c>
      <c r="AKY28" s="222">
        <f t="shared" ref="AKY28" si="968">AKW28*$C$28</f>
        <v>51240989852.089928</v>
      </c>
      <c r="AKZ28" s="222">
        <f t="shared" ref="AKZ28" si="969">AKX28*$C$28</f>
        <v>0</v>
      </c>
      <c r="ALA28" s="222">
        <f t="shared" ref="ALA28" si="970">AKY28*$C$28</f>
        <v>52778219547.652626</v>
      </c>
      <c r="ALB28" s="222">
        <f t="shared" ref="ALB28" si="971">AKZ28*$C$28</f>
        <v>0</v>
      </c>
      <c r="ALC28" s="222">
        <f t="shared" ref="ALC28" si="972">ALA28*$C$28</f>
        <v>54361566134.082207</v>
      </c>
      <c r="ALD28" s="222">
        <f t="shared" ref="ALD28" si="973">ALB28*$C$28</f>
        <v>0</v>
      </c>
      <c r="ALE28" s="222">
        <f t="shared" ref="ALE28" si="974">ALC28*$C$28</f>
        <v>55992413118.104675</v>
      </c>
      <c r="ALF28" s="222">
        <f t="shared" ref="ALF28" si="975">ALD28*$C$28</f>
        <v>0</v>
      </c>
      <c r="ALG28" s="222">
        <f t="shared" ref="ALG28" si="976">ALE28*$C$28</f>
        <v>57672185511.64782</v>
      </c>
      <c r="ALH28" s="222">
        <f t="shared" ref="ALH28" si="977">ALF28*$C$28</f>
        <v>0</v>
      </c>
      <c r="ALI28" s="222">
        <f t="shared" ref="ALI28" si="978">ALG28*$C$28</f>
        <v>59402351076.997253</v>
      </c>
      <c r="ALJ28" s="222">
        <f t="shared" ref="ALJ28" si="979">ALH28*$C$28</f>
        <v>0</v>
      </c>
      <c r="ALK28" s="222">
        <f t="shared" ref="ALK28" si="980">ALI28*$C$28</f>
        <v>61184421609.307175</v>
      </c>
      <c r="ALL28" s="222">
        <f t="shared" ref="ALL28" si="981">ALJ28*$C$28</f>
        <v>0</v>
      </c>
      <c r="ALM28" s="222">
        <f t="shared" ref="ALM28" si="982">ALK28*$C$28</f>
        <v>63019954257.586395</v>
      </c>
      <c r="ALN28" s="222">
        <f t="shared" ref="ALN28" si="983">ALL28*$C$28</f>
        <v>0</v>
      </c>
      <c r="ALO28" s="222">
        <f t="shared" ref="ALO28" si="984">ALM28*$C$28</f>
        <v>64910552885.313988</v>
      </c>
      <c r="ALP28" s="222">
        <f t="shared" ref="ALP28" si="985">ALN28*$C$28</f>
        <v>0</v>
      </c>
      <c r="ALQ28" s="222">
        <f t="shared" ref="ALQ28" si="986">ALO28*$C$28</f>
        <v>66857869471.873405</v>
      </c>
      <c r="ALR28" s="222">
        <f t="shared" ref="ALR28" si="987">ALP28*$C$28</f>
        <v>0</v>
      </c>
      <c r="ALS28" s="222">
        <f t="shared" ref="ALS28" si="988">ALQ28*$C$28</f>
        <v>68863605556.029602</v>
      </c>
      <c r="ALT28" s="222">
        <f t="shared" ref="ALT28" si="989">ALR28*$C$28</f>
        <v>0</v>
      </c>
      <c r="ALU28" s="222">
        <f t="shared" ref="ALU28" si="990">ALS28*$C$28</f>
        <v>70929513722.710495</v>
      </c>
      <c r="ALV28" s="222">
        <f t="shared" ref="ALV28" si="991">ALT28*$C$28</f>
        <v>0</v>
      </c>
      <c r="ALW28" s="222">
        <f t="shared" ref="ALW28" si="992">ALU28*$C$28</f>
        <v>73057399134.391815</v>
      </c>
      <c r="ALX28" s="222">
        <f t="shared" ref="ALX28" si="993">ALV28*$C$28</f>
        <v>0</v>
      </c>
      <c r="ALY28" s="222">
        <f t="shared" ref="ALY28" si="994">ALW28*$C$28</f>
        <v>75249121108.423569</v>
      </c>
      <c r="ALZ28" s="222">
        <f t="shared" ref="ALZ28" si="995">ALX28*$C$28</f>
        <v>0</v>
      </c>
      <c r="AMA28" s="222">
        <f t="shared" ref="AMA28" si="996">ALY28*$C$28</f>
        <v>77506594741.676285</v>
      </c>
      <c r="AMB28" s="222">
        <f t="shared" ref="AMB28" si="997">ALZ28*$C$28</f>
        <v>0</v>
      </c>
      <c r="AMC28" s="222">
        <f t="shared" ref="AMC28" si="998">AMA28*$C$28</f>
        <v>79831792583.926575</v>
      </c>
      <c r="AMD28" s="222">
        <f t="shared" ref="AMD28" si="999">AMB28*$C$28</f>
        <v>0</v>
      </c>
      <c r="AME28" s="222">
        <f t="shared" ref="AME28" si="1000">AMC28*$C$28</f>
        <v>82226746361.444366</v>
      </c>
      <c r="AMF28" s="222">
        <f t="shared" ref="AMF28" si="1001">AMD28*$C$28</f>
        <v>0</v>
      </c>
      <c r="AMG28" s="222">
        <f t="shared" ref="AMG28" si="1002">AME28*$C$28</f>
        <v>84693548752.287704</v>
      </c>
      <c r="AMH28" s="222">
        <f t="shared" ref="AMH28" si="1003">AMF28*$C$28</f>
        <v>0</v>
      </c>
      <c r="AMI28" s="222">
        <f t="shared" ref="AMI28" si="1004">AMG28*$C$28</f>
        <v>87234355214.856339</v>
      </c>
      <c r="AMJ28" s="222">
        <f t="shared" ref="AMJ28" si="1005">AMH28*$C$28</f>
        <v>0</v>
      </c>
      <c r="AMK28" s="222">
        <f t="shared" ref="AMK28" si="1006">AMI28*$C$28</f>
        <v>89851385871.302032</v>
      </c>
      <c r="AML28" s="222">
        <f t="shared" ref="AML28" si="1007">AMJ28*$C$28</f>
        <v>0</v>
      </c>
      <c r="AMM28" s="222">
        <f t="shared" ref="AMM28" si="1008">AMK28*$C$28</f>
        <v>92546927447.441101</v>
      </c>
      <c r="AMN28" s="222">
        <f t="shared" ref="AMN28" si="1009">AML28*$C$28</f>
        <v>0</v>
      </c>
      <c r="AMO28" s="222">
        <f t="shared" ref="AMO28" si="1010">AMM28*$C$28</f>
        <v>95323335270.864334</v>
      </c>
      <c r="AMP28" s="222">
        <f t="shared" ref="AMP28" si="1011">AMN28*$C$28</f>
        <v>0</v>
      </c>
      <c r="AMQ28" s="222">
        <f t="shared" ref="AMQ28" si="1012">AMO28*$C$28</f>
        <v>98183035328.990265</v>
      </c>
      <c r="AMR28" s="222">
        <f t="shared" ref="AMR28" si="1013">AMP28*$C$28</f>
        <v>0</v>
      </c>
      <c r="AMS28" s="222">
        <f t="shared" ref="AMS28" si="1014">AMQ28*$C$28</f>
        <v>101128526388.85997</v>
      </c>
      <c r="AMT28" s="222">
        <f t="shared" ref="AMT28" si="1015">AMR28*$C$28</f>
        <v>0</v>
      </c>
      <c r="AMU28" s="222">
        <f t="shared" ref="AMU28" si="1016">AMS28*$C$28</f>
        <v>104162382180.52577</v>
      </c>
      <c r="AMV28" s="222">
        <f t="shared" ref="AMV28" si="1017">AMT28*$C$28</f>
        <v>0</v>
      </c>
      <c r="AMW28" s="222">
        <f t="shared" ref="AMW28" si="1018">AMU28*$C$28</f>
        <v>107287253645.94154</v>
      </c>
      <c r="AMX28" s="222">
        <f t="shared" ref="AMX28" si="1019">AMV28*$C$28</f>
        <v>0</v>
      </c>
      <c r="AMY28" s="222">
        <f t="shared" ref="AMY28" si="1020">AMW28*$C$28</f>
        <v>110505871255.31979</v>
      </c>
      <c r="AMZ28" s="222">
        <f t="shared" ref="AMZ28" si="1021">AMX28*$C$28</f>
        <v>0</v>
      </c>
      <c r="ANA28" s="222">
        <f t="shared" ref="ANA28" si="1022">AMY28*$C$28</f>
        <v>113821047392.97939</v>
      </c>
      <c r="ANB28" s="222">
        <f t="shared" ref="ANB28" si="1023">AMZ28*$C$28</f>
        <v>0</v>
      </c>
      <c r="ANC28" s="222">
        <f t="shared" ref="ANC28" si="1024">ANA28*$C$28</f>
        <v>117235678814.76877</v>
      </c>
      <c r="AND28" s="222">
        <f t="shared" ref="AND28" si="1025">ANB28*$C$28</f>
        <v>0</v>
      </c>
      <c r="ANE28" s="222">
        <f t="shared" ref="ANE28" si="1026">ANC28*$C$28</f>
        <v>120752749179.21184</v>
      </c>
      <c r="ANF28" s="222">
        <f t="shared" ref="ANF28" si="1027">AND28*$C$28</f>
        <v>0</v>
      </c>
      <c r="ANG28" s="222">
        <f t="shared" ref="ANG28" si="1028">ANE28*$C$28</f>
        <v>124375331654.5882</v>
      </c>
      <c r="ANH28" s="222">
        <f t="shared" ref="ANH28" si="1029">ANF28*$C$28</f>
        <v>0</v>
      </c>
      <c r="ANI28" s="222">
        <f t="shared" ref="ANI28" si="1030">ANG28*$C$28</f>
        <v>128106591604.22585</v>
      </c>
      <c r="ANJ28" s="222">
        <f t="shared" ref="ANJ28" si="1031">ANH28*$C$28</f>
        <v>0</v>
      </c>
      <c r="ANK28" s="222">
        <f t="shared" ref="ANK28" si="1032">ANI28*$C$28</f>
        <v>131949789352.35263</v>
      </c>
      <c r="ANL28" s="222">
        <f t="shared" ref="ANL28" si="1033">ANJ28*$C$28</f>
        <v>0</v>
      </c>
      <c r="ANM28" s="222">
        <f t="shared" ref="ANM28" si="1034">ANK28*$C$28</f>
        <v>135908283032.92322</v>
      </c>
      <c r="ANN28" s="222">
        <f t="shared" ref="ANN28" si="1035">ANL28*$C$28</f>
        <v>0</v>
      </c>
      <c r="ANO28" s="222">
        <f t="shared" ref="ANO28" si="1036">ANM28*$C$28</f>
        <v>139985531523.91092</v>
      </c>
      <c r="ANP28" s="222">
        <f t="shared" ref="ANP28" si="1037">ANN28*$C$28</f>
        <v>0</v>
      </c>
      <c r="ANQ28" s="222">
        <f t="shared" ref="ANQ28" si="1038">ANO28*$C$28</f>
        <v>144185097469.62827</v>
      </c>
      <c r="ANR28" s="222">
        <f t="shared" ref="ANR28" si="1039">ANP28*$C$28</f>
        <v>0</v>
      </c>
      <c r="ANS28" s="222">
        <f t="shared" ref="ANS28" si="1040">ANQ28*$C$28</f>
        <v>148510650393.7171</v>
      </c>
      <c r="ANT28" s="222">
        <f t="shared" ref="ANT28" si="1041">ANR28*$C$28</f>
        <v>0</v>
      </c>
      <c r="ANU28" s="222">
        <f t="shared" ref="ANU28" si="1042">ANS28*$C$28</f>
        <v>152965969905.52863</v>
      </c>
      <c r="ANV28" s="222">
        <f t="shared" ref="ANV28" si="1043">ANT28*$C$28</f>
        <v>0</v>
      </c>
      <c r="ANW28" s="222">
        <f t="shared" ref="ANW28" si="1044">ANU28*$C$28</f>
        <v>157554949002.69449</v>
      </c>
      <c r="ANX28" s="222">
        <f t="shared" ref="ANX28" si="1045">ANV28*$C$28</f>
        <v>0</v>
      </c>
      <c r="ANY28" s="222">
        <f t="shared" ref="ANY28" si="1046">ANW28*$C$28</f>
        <v>162281597472.77533</v>
      </c>
      <c r="ANZ28" s="222">
        <f t="shared" ref="ANZ28" si="1047">ANX28*$C$28</f>
        <v>0</v>
      </c>
      <c r="AOA28" s="222">
        <f t="shared" ref="AOA28" si="1048">ANY28*$C$28</f>
        <v>167150045396.95859</v>
      </c>
      <c r="AOB28" s="222">
        <f t="shared" ref="AOB28" si="1049">ANZ28*$C$28</f>
        <v>0</v>
      </c>
      <c r="AOC28" s="222">
        <f t="shared" ref="AOC28" si="1050">AOA28*$C$28</f>
        <v>172164546758.86734</v>
      </c>
      <c r="AOD28" s="222">
        <f t="shared" ref="AOD28" si="1051">AOB28*$C$28</f>
        <v>0</v>
      </c>
      <c r="AOE28" s="222">
        <f t="shared" ref="AOE28" si="1052">AOC28*$C$28</f>
        <v>177329483161.63336</v>
      </c>
      <c r="AOF28" s="222">
        <f t="shared" ref="AOF28" si="1053">AOD28*$C$28</f>
        <v>0</v>
      </c>
      <c r="AOG28" s="222">
        <f t="shared" ref="AOG28" si="1054">AOE28*$C$28</f>
        <v>182649367656.48236</v>
      </c>
      <c r="AOH28" s="222">
        <f t="shared" ref="AOH28" si="1055">AOF28*$C$28</f>
        <v>0</v>
      </c>
      <c r="AOI28" s="222">
        <f t="shared" ref="AOI28" si="1056">AOG28*$C$28</f>
        <v>188128848686.17685</v>
      </c>
      <c r="AOJ28" s="222">
        <f t="shared" ref="AOJ28" si="1057">AOH28*$C$28</f>
        <v>0</v>
      </c>
      <c r="AOK28" s="222">
        <f t="shared" ref="AOK28" si="1058">AOI28*$C$28</f>
        <v>193772714146.76215</v>
      </c>
      <c r="AOL28" s="222">
        <f t="shared" ref="AOL28" si="1059">AOJ28*$C$28</f>
        <v>0</v>
      </c>
      <c r="AOM28" s="222">
        <f t="shared" ref="AOM28" si="1060">AOK28*$C$28</f>
        <v>199585895571.16501</v>
      </c>
      <c r="AON28" s="222">
        <f t="shared" ref="AON28" si="1061">AOL28*$C$28</f>
        <v>0</v>
      </c>
      <c r="AOO28" s="222">
        <f t="shared" ref="AOO28" si="1062">AOM28*$C$28</f>
        <v>205573472438.29996</v>
      </c>
      <c r="AOP28" s="222">
        <f t="shared" ref="AOP28" si="1063">AON28*$C$28</f>
        <v>0</v>
      </c>
      <c r="AOQ28" s="222">
        <f t="shared" ref="AOQ28" si="1064">AOO28*$C$28</f>
        <v>211740676611.44897</v>
      </c>
      <c r="AOR28" s="222">
        <f t="shared" ref="AOR28" si="1065">AOP28*$C$28</f>
        <v>0</v>
      </c>
      <c r="AOS28" s="222">
        <f t="shared" ref="AOS28" si="1066">AOQ28*$C$28</f>
        <v>218092896909.79245</v>
      </c>
      <c r="AOT28" s="222">
        <f t="shared" ref="AOT28" si="1067">AOR28*$C$28</f>
        <v>0</v>
      </c>
      <c r="AOU28" s="222">
        <f t="shared" ref="AOU28" si="1068">AOS28*$C$28</f>
        <v>224635683817.08624</v>
      </c>
      <c r="AOV28" s="222">
        <f t="shared" ref="AOV28" si="1069">AOT28*$C$28</f>
        <v>0</v>
      </c>
      <c r="AOW28" s="222">
        <f t="shared" ref="AOW28" si="1070">AOU28*$C$28</f>
        <v>231374754331.59885</v>
      </c>
      <c r="AOX28" s="222">
        <f t="shared" ref="AOX28" si="1071">AOV28*$C$28</f>
        <v>0</v>
      </c>
      <c r="AOY28" s="222">
        <f t="shared" ref="AOY28" si="1072">AOW28*$C$28</f>
        <v>238315996961.54681</v>
      </c>
      <c r="AOZ28" s="222">
        <f t="shared" ref="AOZ28" si="1073">AOX28*$C$28</f>
        <v>0</v>
      </c>
      <c r="APA28" s="222">
        <f t="shared" ref="APA28" si="1074">AOY28*$C$28</f>
        <v>245465476870.39322</v>
      </c>
      <c r="APB28" s="222">
        <f t="shared" ref="APB28" si="1075">AOZ28*$C$28</f>
        <v>0</v>
      </c>
      <c r="APC28" s="222">
        <f t="shared" ref="APC28" si="1076">APA28*$C$28</f>
        <v>252829441176.50504</v>
      </c>
      <c r="APD28" s="222">
        <f t="shared" ref="APD28" si="1077">APB28*$C$28</f>
        <v>0</v>
      </c>
      <c r="APE28" s="222">
        <f t="shared" ref="APE28" si="1078">APC28*$C$28</f>
        <v>260414324411.8002</v>
      </c>
      <c r="APF28" s="222">
        <f t="shared" ref="APF28" si="1079">APD28*$C$28</f>
        <v>0</v>
      </c>
      <c r="APG28" s="222">
        <f t="shared" ref="APG28" si="1080">APE28*$C$28</f>
        <v>268226754144.15421</v>
      </c>
      <c r="APH28" s="222">
        <f t="shared" ref="APH28" si="1081">APF28*$C$28</f>
        <v>0</v>
      </c>
      <c r="API28" s="222">
        <f t="shared" ref="API28" si="1082">APG28*$C$28</f>
        <v>276273556768.47882</v>
      </c>
      <c r="APJ28" s="222">
        <f t="shared" ref="APJ28" si="1083">APH28*$C$28</f>
        <v>0</v>
      </c>
      <c r="APK28" s="222">
        <f t="shared" ref="APK28" si="1084">API28*$C$28</f>
        <v>284561763471.5332</v>
      </c>
      <c r="APL28" s="222">
        <f t="shared" ref="APL28" si="1085">APJ28*$C$28</f>
        <v>0</v>
      </c>
      <c r="APM28" s="222">
        <f t="shared" ref="APM28" si="1086">APK28*$C$28</f>
        <v>293098616375.6792</v>
      </c>
      <c r="APN28" s="222">
        <f t="shared" ref="APN28" si="1087">APL28*$C$28</f>
        <v>0</v>
      </c>
      <c r="APO28" s="222">
        <f t="shared" ref="APO28" si="1088">APM28*$C$28</f>
        <v>301891574866.94958</v>
      </c>
      <c r="APP28" s="222">
        <f t="shared" ref="APP28" si="1089">APN28*$C$28</f>
        <v>0</v>
      </c>
      <c r="APQ28" s="222">
        <f t="shared" ref="APQ28" si="1090">APO28*$C$28</f>
        <v>310948322112.95807</v>
      </c>
      <c r="APR28" s="222">
        <f t="shared" ref="APR28" si="1091">APP28*$C$28</f>
        <v>0</v>
      </c>
      <c r="APS28" s="222">
        <f t="shared" ref="APS28" si="1092">APQ28*$C$28</f>
        <v>320276771776.3468</v>
      </c>
      <c r="APT28" s="222">
        <f t="shared" ref="APT28" si="1093">APR28*$C$28</f>
        <v>0</v>
      </c>
      <c r="APU28" s="222">
        <f t="shared" ref="APU28" si="1094">APS28*$C$28</f>
        <v>329885074929.63721</v>
      </c>
      <c r="APV28" s="222">
        <f t="shared" ref="APV28" si="1095">APT28*$C$28</f>
        <v>0</v>
      </c>
      <c r="APW28" s="222">
        <f t="shared" ref="APW28" si="1096">APU28*$C$28</f>
        <v>339781627177.52631</v>
      </c>
      <c r="APX28" s="222">
        <f t="shared" ref="APX28" si="1097">APV28*$C$28</f>
        <v>0</v>
      </c>
      <c r="APY28" s="222">
        <f t="shared" ref="APY28" si="1098">APW28*$C$28</f>
        <v>349975075992.85211</v>
      </c>
      <c r="APZ28" s="222">
        <f t="shared" ref="APZ28" si="1099">APX28*$C$28</f>
        <v>0</v>
      </c>
      <c r="AQA28" s="222">
        <f t="shared" ref="AQA28" si="1100">APY28*$C$28</f>
        <v>360474328272.6377</v>
      </c>
      <c r="AQB28" s="222">
        <f t="shared" ref="AQB28" si="1101">APZ28*$C$28</f>
        <v>0</v>
      </c>
      <c r="AQC28" s="222">
        <f t="shared" ref="AQC28" si="1102">AQA28*$C$28</f>
        <v>371288558120.81683</v>
      </c>
      <c r="AQD28" s="222">
        <f t="shared" ref="AQD28" si="1103">AQB28*$C$28</f>
        <v>0</v>
      </c>
      <c r="AQE28" s="222">
        <f t="shared" ref="AQE28" si="1104">AQC28*$C$28</f>
        <v>382427214864.44135</v>
      </c>
      <c r="AQF28" s="222">
        <f t="shared" ref="AQF28" si="1105">AQD28*$C$28</f>
        <v>0</v>
      </c>
      <c r="AQG28" s="222">
        <f t="shared" ref="AQG28" si="1106">AQE28*$C$28</f>
        <v>393900031310.37457</v>
      </c>
      <c r="AQH28" s="222">
        <f t="shared" ref="AQH28" si="1107">AQF28*$C$28</f>
        <v>0</v>
      </c>
      <c r="AQI28" s="222">
        <f t="shared" ref="AQI28" si="1108">AQG28*$C$28</f>
        <v>405717032249.68579</v>
      </c>
      <c r="AQJ28" s="222">
        <f t="shared" ref="AQJ28" si="1109">AQH28*$C$28</f>
        <v>0</v>
      </c>
      <c r="AQK28" s="222">
        <f t="shared" ref="AQK28" si="1110">AQI28*$C$28</f>
        <v>417888543217.17639</v>
      </c>
      <c r="AQL28" s="222">
        <f t="shared" ref="AQL28" si="1111">AQJ28*$C$28</f>
        <v>0</v>
      </c>
      <c r="AQM28" s="222">
        <f t="shared" ref="AQM28" si="1112">AQK28*$C$28</f>
        <v>430425199513.69171</v>
      </c>
      <c r="AQN28" s="222">
        <f t="shared" ref="AQN28" si="1113">AQL28*$C$28</f>
        <v>0</v>
      </c>
      <c r="AQO28" s="222">
        <f t="shared" ref="AQO28" si="1114">AQM28*$C$28</f>
        <v>443337955499.10248</v>
      </c>
      <c r="AQP28" s="222">
        <f t="shared" ref="AQP28" si="1115">AQN28*$C$28</f>
        <v>0</v>
      </c>
      <c r="AQQ28" s="222">
        <f t="shared" ref="AQQ28" si="1116">AQO28*$C$28</f>
        <v>456638094164.07556</v>
      </c>
      <c r="AQR28" s="222">
        <f t="shared" ref="AQR28" si="1117">AQP28*$C$28</f>
        <v>0</v>
      </c>
      <c r="AQS28" s="222">
        <f t="shared" ref="AQS28" si="1118">AQQ28*$C$28</f>
        <v>470337236988.99786</v>
      </c>
      <c r="AQT28" s="222">
        <f t="shared" ref="AQT28" si="1119">AQR28*$C$28</f>
        <v>0</v>
      </c>
      <c r="AQU28" s="222">
        <f t="shared" ref="AQU28" si="1120">AQS28*$C$28</f>
        <v>484447354098.66779</v>
      </c>
      <c r="AQV28" s="222">
        <f t="shared" ref="AQV28" si="1121">AQT28*$C$28</f>
        <v>0</v>
      </c>
      <c r="AQW28" s="222">
        <f t="shared" ref="AQW28" si="1122">AQU28*$C$28</f>
        <v>498980774721.62781</v>
      </c>
      <c r="AQX28" s="222">
        <f t="shared" ref="AQX28" si="1123">AQV28*$C$28</f>
        <v>0</v>
      </c>
      <c r="AQY28" s="222">
        <f t="shared" ref="AQY28" si="1124">AQW28*$C$28</f>
        <v>513950197963.27667</v>
      </c>
      <c r="AQZ28" s="222">
        <f t="shared" ref="AQZ28" si="1125">AQX28*$C$28</f>
        <v>0</v>
      </c>
      <c r="ARA28" s="222">
        <f t="shared" ref="ARA28" si="1126">AQY28*$C$28</f>
        <v>529368703902.17499</v>
      </c>
      <c r="ARB28" s="222">
        <f t="shared" ref="ARB28" si="1127">AQZ28*$C$28</f>
        <v>0</v>
      </c>
      <c r="ARC28" s="222">
        <f t="shared" ref="ARC28" si="1128">ARA28*$C$28</f>
        <v>545249765019.24023</v>
      </c>
      <c r="ARD28" s="222">
        <f t="shared" ref="ARD28" si="1129">ARB28*$C$28</f>
        <v>0</v>
      </c>
      <c r="ARE28" s="222">
        <f t="shared" ref="ARE28" si="1130">ARC28*$C$28</f>
        <v>561607257969.8175</v>
      </c>
      <c r="ARF28" s="222">
        <f t="shared" ref="ARF28" si="1131">ARD28*$C$28</f>
        <v>0</v>
      </c>
      <c r="ARG28" s="222">
        <f t="shared" ref="ARG28" si="1132">ARE28*$C$28</f>
        <v>578455475708.91199</v>
      </c>
      <c r="ARH28" s="222">
        <f t="shared" ref="ARH28" si="1133">ARF28*$C$28</f>
        <v>0</v>
      </c>
      <c r="ARI28" s="222">
        <f t="shared" ref="ARI28" si="1134">ARG28*$C$28</f>
        <v>595809139980.17932</v>
      </c>
      <c r="ARJ28" s="222">
        <f t="shared" ref="ARJ28" si="1135">ARH28*$C$28</f>
        <v>0</v>
      </c>
      <c r="ARK28" s="222">
        <f t="shared" ref="ARK28" si="1136">ARI28*$C$28</f>
        <v>613683414179.58472</v>
      </c>
      <c r="ARL28" s="222">
        <f t="shared" ref="ARL28" si="1137">ARJ28*$C$28</f>
        <v>0</v>
      </c>
      <c r="ARM28" s="222">
        <f t="shared" ref="ARM28" si="1138">ARK28*$C$28</f>
        <v>632093916604.97229</v>
      </c>
      <c r="ARN28" s="222">
        <f t="shared" ref="ARN28" si="1139">ARL28*$C$28</f>
        <v>0</v>
      </c>
      <c r="ARO28" s="222">
        <f t="shared" ref="ARO28" si="1140">ARM28*$C$28</f>
        <v>651056734103.12146</v>
      </c>
      <c r="ARP28" s="222">
        <f t="shared" ref="ARP28" si="1141">ARN28*$C$28</f>
        <v>0</v>
      </c>
      <c r="ARQ28" s="222">
        <f t="shared" ref="ARQ28" si="1142">ARO28*$C$28</f>
        <v>670588436126.21509</v>
      </c>
      <c r="ARR28" s="222">
        <f t="shared" ref="ARR28" si="1143">ARP28*$C$28</f>
        <v>0</v>
      </c>
      <c r="ARS28" s="222">
        <f t="shared" ref="ARS28" si="1144">ARQ28*$C$28</f>
        <v>690706089210.00159</v>
      </c>
      <c r="ART28" s="222">
        <f t="shared" ref="ART28" si="1145">ARR28*$C$28</f>
        <v>0</v>
      </c>
      <c r="ARU28" s="222">
        <f t="shared" ref="ARU28" si="1146">ARS28*$C$28</f>
        <v>711427271886.30164</v>
      </c>
      <c r="ARV28" s="222">
        <f t="shared" ref="ARV28" si="1147">ART28*$C$28</f>
        <v>0</v>
      </c>
      <c r="ARW28" s="222">
        <f t="shared" ref="ARW28" si="1148">ARU28*$C$28</f>
        <v>732770090042.89075</v>
      </c>
      <c r="ARX28" s="222">
        <f t="shared" ref="ARX28" si="1149">ARV28*$C$28</f>
        <v>0</v>
      </c>
      <c r="ARY28" s="222">
        <f t="shared" ref="ARY28" si="1150">ARW28*$C$28</f>
        <v>754753192744.17749</v>
      </c>
      <c r="ARZ28" s="222">
        <f t="shared" ref="ARZ28" si="1151">ARX28*$C$28</f>
        <v>0</v>
      </c>
      <c r="ASA28" s="222">
        <f t="shared" ref="ASA28" si="1152">ARY28*$C$28</f>
        <v>777395788526.50281</v>
      </c>
      <c r="ASB28" s="222">
        <f t="shared" ref="ASB28" si="1153">ARZ28*$C$28</f>
        <v>0</v>
      </c>
      <c r="ASC28" s="222">
        <f t="shared" ref="ASC28" si="1154">ASA28*$C$28</f>
        <v>800717662182.29785</v>
      </c>
      <c r="ASD28" s="222">
        <f t="shared" ref="ASD28" si="1155">ASB28*$C$28</f>
        <v>0</v>
      </c>
      <c r="ASE28" s="222">
        <f t="shared" ref="ASE28" si="1156">ASC28*$C$28</f>
        <v>824739192047.76685</v>
      </c>
      <c r="ASF28" s="222">
        <f t="shared" ref="ASF28" si="1157">ASD28*$C$28</f>
        <v>0</v>
      </c>
      <c r="ASG28" s="222">
        <f t="shared" ref="ASG28" si="1158">ASE28*$C$28</f>
        <v>849481367809.19983</v>
      </c>
      <c r="ASH28" s="222">
        <f t="shared" ref="ASH28" si="1159">ASF28*$C$28</f>
        <v>0</v>
      </c>
      <c r="ASI28" s="222">
        <f t="shared" ref="ASI28" si="1160">ASG28*$C$28</f>
        <v>874965808843.47583</v>
      </c>
      <c r="ASJ28" s="222">
        <f t="shared" ref="ASJ28" si="1161">ASH28*$C$28</f>
        <v>0</v>
      </c>
      <c r="ASK28" s="222">
        <f t="shared" ref="ASK28" si="1162">ASI28*$C$28</f>
        <v>901214783108.78015</v>
      </c>
      <c r="ASL28" s="222">
        <f t="shared" ref="ASL28" si="1163">ASJ28*$C$28</f>
        <v>0</v>
      </c>
      <c r="ASM28" s="222">
        <f t="shared" ref="ASM28" si="1164">ASK28*$C$28</f>
        <v>928251226602.04358</v>
      </c>
      <c r="ASN28" s="222">
        <f t="shared" ref="ASN28" si="1165">ASL28*$C$28</f>
        <v>0</v>
      </c>
      <c r="ASO28" s="222">
        <f t="shared" ref="ASO28" si="1166">ASM28*$C$28</f>
        <v>956098763400.10486</v>
      </c>
      <c r="ASP28" s="222">
        <f t="shared" ref="ASP28" si="1167">ASN28*$C$28</f>
        <v>0</v>
      </c>
      <c r="ASQ28" s="222">
        <f t="shared" ref="ASQ28" si="1168">ASO28*$C$28</f>
        <v>984781726302.10803</v>
      </c>
      <c r="ASR28" s="222">
        <f t="shared" ref="ASR28" si="1169">ASP28*$C$28</f>
        <v>0</v>
      </c>
      <c r="ASS28" s="222">
        <f t="shared" ref="ASS28" si="1170">ASQ28*$C$28</f>
        <v>1014325178091.1713</v>
      </c>
      <c r="AST28" s="222">
        <f t="shared" ref="AST28" si="1171">ASR28*$C$28</f>
        <v>0</v>
      </c>
      <c r="ASU28" s="222">
        <f t="shared" ref="ASU28" si="1172">ASS28*$C$28</f>
        <v>1044754933433.9064</v>
      </c>
      <c r="ASV28" s="222">
        <f t="shared" ref="ASV28" si="1173">AST28*$C$28</f>
        <v>0</v>
      </c>
      <c r="ASW28" s="222">
        <f t="shared" ref="ASW28" si="1174">ASU28*$C$28</f>
        <v>1076097581436.9236</v>
      </c>
      <c r="ASX28" s="222">
        <f t="shared" ref="ASX28" si="1175">ASV28*$C$28</f>
        <v>0</v>
      </c>
      <c r="ASY28" s="222">
        <f t="shared" ref="ASY28" si="1176">ASW28*$C$28</f>
        <v>1108380508880.0313</v>
      </c>
      <c r="ASZ28" s="222">
        <f t="shared" ref="ASZ28" si="1177">ASX28*$C$28</f>
        <v>0</v>
      </c>
      <c r="ATA28" s="222">
        <f t="shared" ref="ATA28" si="1178">ASY28*$C$28</f>
        <v>1141631924146.4321</v>
      </c>
      <c r="ATB28" s="222">
        <f t="shared" ref="ATB28" si="1179">ASZ28*$C$28</f>
        <v>0</v>
      </c>
      <c r="ATC28" s="222">
        <f t="shared" ref="ATC28" si="1180">ATA28*$C$28</f>
        <v>1175880881870.8252</v>
      </c>
      <c r="ATD28" s="222">
        <f t="shared" ref="ATD28" si="1181">ATB28*$C$28</f>
        <v>0</v>
      </c>
      <c r="ATE28" s="222">
        <f t="shared" ref="ATE28" si="1182">ATC28*$C$28</f>
        <v>1211157308326.95</v>
      </c>
      <c r="ATF28" s="222">
        <f t="shared" ref="ATF28" si="1183">ATD28*$C$28</f>
        <v>0</v>
      </c>
      <c r="ATG28" s="222">
        <f t="shared" ref="ATG28" si="1184">ATE28*$C$28</f>
        <v>1247492027576.7585</v>
      </c>
      <c r="ATH28" s="222">
        <f t="shared" ref="ATH28" si="1185">ATF28*$C$28</f>
        <v>0</v>
      </c>
      <c r="ATI28" s="222">
        <f t="shared" ref="ATI28" si="1186">ATG28*$C$28</f>
        <v>1284916788404.0613</v>
      </c>
      <c r="ATJ28" s="222">
        <f t="shared" ref="ATJ28" si="1187">ATH28*$C$28</f>
        <v>0</v>
      </c>
      <c r="ATK28" s="222">
        <f t="shared" ref="ATK28" si="1188">ATI28*$C$28</f>
        <v>1323464292056.1831</v>
      </c>
      <c r="ATL28" s="222">
        <f t="shared" ref="ATL28" si="1189">ATJ28*$C$28</f>
        <v>0</v>
      </c>
      <c r="ATM28" s="222">
        <f t="shared" ref="ATM28" si="1190">ATK28*$C$28</f>
        <v>1363168220817.8687</v>
      </c>
      <c r="ATN28" s="222">
        <f t="shared" ref="ATN28" si="1191">ATL28*$C$28</f>
        <v>0</v>
      </c>
      <c r="ATO28" s="222">
        <f t="shared" ref="ATO28" si="1192">ATM28*$C$28</f>
        <v>1404063267442.4048</v>
      </c>
      <c r="ATP28" s="222">
        <f t="shared" ref="ATP28" si="1193">ATN28*$C$28</f>
        <v>0</v>
      </c>
      <c r="ATQ28" s="222">
        <f t="shared" ref="ATQ28" si="1194">ATO28*$C$28</f>
        <v>1446185165465.677</v>
      </c>
      <c r="ATR28" s="222">
        <f t="shared" ref="ATR28" si="1195">ATP28*$C$28</f>
        <v>0</v>
      </c>
      <c r="ATS28" s="222">
        <f t="shared" ref="ATS28" si="1196">ATQ28*$C$28</f>
        <v>1489570720429.6475</v>
      </c>
      <c r="ATT28" s="222">
        <f t="shared" ref="ATT28" si="1197">ATR28*$C$28</f>
        <v>0</v>
      </c>
      <c r="ATU28" s="222">
        <f t="shared" ref="ATU28" si="1198">ATS28*$C$28</f>
        <v>1534257842042.5369</v>
      </c>
      <c r="ATV28" s="222">
        <f t="shared" ref="ATV28" si="1199">ATT28*$C$28</f>
        <v>0</v>
      </c>
      <c r="ATW28" s="222">
        <f t="shared" ref="ATW28" si="1200">ATU28*$C$28</f>
        <v>1580285577303.813</v>
      </c>
      <c r="ATX28" s="222">
        <f t="shared" ref="ATX28" si="1201">ATV28*$C$28</f>
        <v>0</v>
      </c>
      <c r="ATY28" s="222">
        <f t="shared" ref="ATY28" si="1202">ATW28*$C$28</f>
        <v>1627694144622.9275</v>
      </c>
      <c r="ATZ28" s="222">
        <f t="shared" ref="ATZ28" si="1203">ATX28*$C$28</f>
        <v>0</v>
      </c>
      <c r="AUA28" s="222">
        <f t="shared" ref="AUA28" si="1204">ATY28*$C$28</f>
        <v>1676524968961.6155</v>
      </c>
      <c r="AUB28" s="222">
        <f t="shared" ref="AUB28" si="1205">ATZ28*$C$28</f>
        <v>0</v>
      </c>
      <c r="AUC28" s="222">
        <f t="shared" ref="AUC28" si="1206">AUA28*$C$28</f>
        <v>1726820718030.4639</v>
      </c>
      <c r="AUD28" s="222">
        <f t="shared" ref="AUD28" si="1207">AUB28*$C$28</f>
        <v>0</v>
      </c>
      <c r="AUE28" s="222">
        <f t="shared" ref="AUE28" si="1208">AUC28*$C$28</f>
        <v>1778625339571.3779</v>
      </c>
      <c r="AUF28" s="222">
        <f t="shared" ref="AUF28" si="1209">AUD28*$C$28</f>
        <v>0</v>
      </c>
      <c r="AUG28" s="222">
        <f t="shared" ref="AUG28" si="1210">AUE28*$C$28</f>
        <v>1831984099758.5193</v>
      </c>
      <c r="AUH28" s="222">
        <f t="shared" ref="AUH28" si="1211">AUF28*$C$28</f>
        <v>0</v>
      </c>
      <c r="AUI28" s="222">
        <f t="shared" ref="AUI28" si="1212">AUG28*$C$28</f>
        <v>1886943622751.2749</v>
      </c>
      <c r="AUJ28" s="222">
        <f t="shared" ref="AUJ28" si="1213">AUH28*$C$28</f>
        <v>0</v>
      </c>
      <c r="AUK28" s="222">
        <f t="shared" ref="AUK28" si="1214">AUI28*$C$28</f>
        <v>1943551931433.8132</v>
      </c>
      <c r="AUL28" s="222">
        <f t="shared" ref="AUL28" si="1215">AUJ28*$C$28</f>
        <v>0</v>
      </c>
      <c r="AUM28" s="222">
        <f t="shared" ref="AUM28" si="1216">AUK28*$C$28</f>
        <v>2001858489376.8276</v>
      </c>
      <c r="AUN28" s="222">
        <f t="shared" ref="AUN28" si="1217">AUL28*$C$28</f>
        <v>0</v>
      </c>
      <c r="AUO28" s="222">
        <f t="shared" ref="AUO28" si="1218">AUM28*$C$28</f>
        <v>2061914244058.1326</v>
      </c>
      <c r="AUP28" s="222">
        <f t="shared" ref="AUP28" si="1219">AUN28*$C$28</f>
        <v>0</v>
      </c>
      <c r="AUQ28" s="222">
        <f t="shared" ref="AUQ28" si="1220">AUO28*$C$28</f>
        <v>2123771671379.8767</v>
      </c>
      <c r="AUR28" s="222">
        <f t="shared" ref="AUR28" si="1221">AUP28*$C$28</f>
        <v>0</v>
      </c>
      <c r="AUS28" s="222">
        <f t="shared" ref="AUS28" si="1222">AUQ28*$C$28</f>
        <v>2187484821521.2729</v>
      </c>
      <c r="AUT28" s="222">
        <f t="shared" ref="AUT28" si="1223">AUR28*$C$28</f>
        <v>0</v>
      </c>
      <c r="AUU28" s="222">
        <f t="shared" ref="AUU28" si="1224">AUS28*$C$28</f>
        <v>2253109366166.9111</v>
      </c>
      <c r="AUV28" s="222">
        <f t="shared" ref="AUV28" si="1225">AUT28*$C$28</f>
        <v>0</v>
      </c>
      <c r="AUW28" s="222">
        <f t="shared" ref="AUW28" si="1226">AUU28*$C$28</f>
        <v>2320702647151.9185</v>
      </c>
      <c r="AUX28" s="222">
        <f t="shared" ref="AUX28" si="1227">AUV28*$C$28</f>
        <v>0</v>
      </c>
      <c r="AUY28" s="222">
        <f t="shared" ref="AUY28" si="1228">AUW28*$C$28</f>
        <v>2390323726566.4761</v>
      </c>
      <c r="AUZ28" s="222">
        <f t="shared" ref="AUZ28" si="1229">AUX28*$C$28</f>
        <v>0</v>
      </c>
      <c r="AVA28" s="222">
        <f t="shared" ref="AVA28" si="1230">AUY28*$C$28</f>
        <v>2462033438363.4702</v>
      </c>
      <c r="AVB28" s="222">
        <f t="shared" ref="AVB28" si="1231">AUZ28*$C$28</f>
        <v>0</v>
      </c>
      <c r="AVC28" s="222">
        <f t="shared" ref="AVC28" si="1232">AVA28*$C$28</f>
        <v>2535894441514.3745</v>
      </c>
      <c r="AVD28" s="222">
        <f t="shared" ref="AVD28" si="1233">AVB28*$C$28</f>
        <v>0</v>
      </c>
      <c r="AVE28" s="222">
        <f t="shared" ref="AVE28" si="1234">AVC28*$C$28</f>
        <v>2611971274759.8057</v>
      </c>
      <c r="AVF28" s="222">
        <f t="shared" ref="AVF28" si="1235">AVD28*$C$28</f>
        <v>0</v>
      </c>
      <c r="AVG28" s="222">
        <f t="shared" ref="AVG28" si="1236">AVE28*$C$28</f>
        <v>2690330413002.6001</v>
      </c>
      <c r="AVH28" s="222">
        <f t="shared" ref="AVH28" si="1237">AVF28*$C$28</f>
        <v>0</v>
      </c>
      <c r="AVI28" s="222">
        <f t="shared" ref="AVI28" si="1238">AVG28*$C$28</f>
        <v>2771040325392.6782</v>
      </c>
      <c r="AVJ28" s="222">
        <f t="shared" ref="AVJ28" si="1239">AVH28*$C$28</f>
        <v>0</v>
      </c>
      <c r="AVK28" s="222">
        <f t="shared" ref="AVK28" si="1240">AVI28*$C$28</f>
        <v>2854171535154.4585</v>
      </c>
      <c r="AVL28" s="222">
        <f t="shared" ref="AVL28" si="1241">AVJ28*$C$28</f>
        <v>0</v>
      </c>
      <c r="AVM28" s="222">
        <f t="shared" ref="AVM28" si="1242">AVK28*$C$28</f>
        <v>2939796681209.0923</v>
      </c>
      <c r="AVN28" s="222">
        <f t="shared" ref="AVN28" si="1243">AVL28*$C$28</f>
        <v>0</v>
      </c>
      <c r="AVO28" s="222">
        <f t="shared" ref="AVO28" si="1244">AVM28*$C$28</f>
        <v>3027990581645.3652</v>
      </c>
      <c r="AVP28" s="222">
        <f t="shared" ref="AVP28" si="1245">AVN28*$C$28</f>
        <v>0</v>
      </c>
      <c r="AVQ28" s="222">
        <f t="shared" ref="AVQ28" si="1246">AVO28*$C$28</f>
        <v>3118830299094.7261</v>
      </c>
      <c r="AVR28" s="222">
        <f t="shared" ref="AVR28" si="1247">AVP28*$C$28</f>
        <v>0</v>
      </c>
      <c r="AVS28" s="222">
        <f t="shared" ref="AVS28" si="1248">AVQ28*$C$28</f>
        <v>3212395208067.5679</v>
      </c>
      <c r="AVT28" s="222">
        <f t="shared" ref="AVT28" si="1249">AVR28*$C$28</f>
        <v>0</v>
      </c>
      <c r="AVU28" s="222">
        <f t="shared" ref="AVU28" si="1250">AVS28*$C$28</f>
        <v>3308767064309.5952</v>
      </c>
      <c r="AVV28" s="222">
        <f t="shared" ref="AVV28" si="1251">AVT28*$C$28</f>
        <v>0</v>
      </c>
      <c r="AVW28" s="222">
        <f t="shared" ref="AVW28" si="1252">AVU28*$C$28</f>
        <v>3408030076238.8833</v>
      </c>
      <c r="AVX28" s="222">
        <f t="shared" ref="AVX28" si="1253">AVV28*$C$28</f>
        <v>0</v>
      </c>
      <c r="AVY28" s="222">
        <f t="shared" ref="AVY28" si="1254">AVW28*$C$28</f>
        <v>3510270978526.0498</v>
      </c>
      <c r="AVZ28" s="222">
        <f t="shared" ref="AVZ28" si="1255">AVX28*$C$28</f>
        <v>0</v>
      </c>
      <c r="AWA28" s="222">
        <f t="shared" ref="AWA28" si="1256">AVY28*$C$28</f>
        <v>3615579107881.8315</v>
      </c>
      <c r="AWB28" s="222">
        <f t="shared" ref="AWB28" si="1257">AVZ28*$C$28</f>
        <v>0</v>
      </c>
      <c r="AWC28" s="222">
        <f t="shared" ref="AWC28" si="1258">AWA28*$C$28</f>
        <v>3724046481118.2866</v>
      </c>
      <c r="AWD28" s="222">
        <f t="shared" ref="AWD28" si="1259">AWB28*$C$28</f>
        <v>0</v>
      </c>
      <c r="AWE28" s="222">
        <f t="shared" ref="AWE28" si="1260">AWC28*$C$28</f>
        <v>3835767875551.8354</v>
      </c>
      <c r="AWF28" s="222">
        <f t="shared" ref="AWF28" si="1261">AWD28*$C$28</f>
        <v>0</v>
      </c>
      <c r="AWG28" s="222">
        <f t="shared" ref="AWG28" si="1262">AWE28*$C$28</f>
        <v>3950840911818.3906</v>
      </c>
      <c r="AWH28" s="222">
        <f t="shared" ref="AWH28" si="1263">AWF28*$C$28</f>
        <v>0</v>
      </c>
      <c r="AWI28" s="222">
        <f t="shared" ref="AWI28" si="1264">AWG28*$C$28</f>
        <v>4069366139172.9424</v>
      </c>
      <c r="AWJ28" s="222">
        <f t="shared" ref="AWJ28" si="1265">AWH28*$C$28</f>
        <v>0</v>
      </c>
      <c r="AWK28" s="222">
        <f t="shared" ref="AWK28" si="1266">AWI28*$C$28</f>
        <v>4191447123348.1309</v>
      </c>
      <c r="AWL28" s="222">
        <f t="shared" ref="AWL28" si="1267">AWJ28*$C$28</f>
        <v>0</v>
      </c>
      <c r="AWM28" s="222">
        <f t="shared" ref="AWM28" si="1268">AWK28*$C$28</f>
        <v>4317190537048.5747</v>
      </c>
      <c r="AWN28" s="222">
        <f t="shared" ref="AWN28" si="1269">AWL28*$C$28</f>
        <v>0</v>
      </c>
      <c r="AWO28" s="222">
        <f t="shared" ref="AWO28" si="1270">AWM28*$C$28</f>
        <v>4446706253160.0322</v>
      </c>
      <c r="AWP28" s="222">
        <f t="shared" ref="AWP28" si="1271">AWN28*$C$28</f>
        <v>0</v>
      </c>
      <c r="AWQ28" s="222">
        <f t="shared" ref="AWQ28" si="1272">AWO28*$C$28</f>
        <v>4580107440754.833</v>
      </c>
      <c r="AWR28" s="222">
        <f t="shared" ref="AWR28" si="1273">AWP28*$C$28</f>
        <v>0</v>
      </c>
      <c r="AWS28" s="222">
        <f t="shared" ref="AWS28" si="1274">AWQ28*$C$28</f>
        <v>4717510663977.4785</v>
      </c>
      <c r="AWT28" s="222">
        <f t="shared" ref="AWT28" si="1275">AWR28*$C$28</f>
        <v>0</v>
      </c>
      <c r="AWU28" s="222">
        <f t="shared" ref="AWU28" si="1276">AWS28*$C$28</f>
        <v>4859035983896.8027</v>
      </c>
      <c r="AWV28" s="222">
        <f t="shared" ref="AWV28" si="1277">AWT28*$C$28</f>
        <v>0</v>
      </c>
      <c r="AWW28" s="222">
        <f t="shared" ref="AWW28" si="1278">AWU28*$C$28</f>
        <v>5004807063413.707</v>
      </c>
      <c r="AWX28" s="222">
        <f t="shared" ref="AWX28" si="1279">AWV28*$C$28</f>
        <v>0</v>
      </c>
      <c r="AWY28" s="222">
        <f t="shared" ref="AWY28" si="1280">AWW28*$C$28</f>
        <v>5154951275316.1182</v>
      </c>
      <c r="AWZ28" s="222">
        <f t="shared" ref="AWZ28" si="1281">AWX28*$C$28</f>
        <v>0</v>
      </c>
      <c r="AXA28" s="222">
        <f t="shared" ref="AXA28" si="1282">AWY28*$C$28</f>
        <v>5309599813575.6016</v>
      </c>
      <c r="AXB28" s="222">
        <f t="shared" ref="AXB28" si="1283">AWZ28*$C$28</f>
        <v>0</v>
      </c>
      <c r="AXC28" s="222">
        <f t="shared" ref="AXC28" si="1284">AXA28*$C$28</f>
        <v>5468887807982.8701</v>
      </c>
      <c r="AXD28" s="222">
        <f t="shared" ref="AXD28" si="1285">AXB28*$C$28</f>
        <v>0</v>
      </c>
      <c r="AXE28" s="222">
        <f t="shared" ref="AXE28" si="1286">AXC28*$C$28</f>
        <v>5632954442222.3564</v>
      </c>
      <c r="AXF28" s="222">
        <f t="shared" ref="AXF28" si="1287">AXD28*$C$28</f>
        <v>0</v>
      </c>
      <c r="AXG28" s="222">
        <f t="shared" ref="AXG28" si="1288">AXE28*$C$28</f>
        <v>5801943075489.0273</v>
      </c>
      <c r="AXH28" s="222">
        <f t="shared" ref="AXH28" si="1289">AXF28*$C$28</f>
        <v>0</v>
      </c>
      <c r="AXI28" s="222">
        <f t="shared" ref="AXI28" si="1290">AXG28*$C$28</f>
        <v>5976001367753.6982</v>
      </c>
      <c r="AXJ28" s="222">
        <f t="shared" ref="AXJ28" si="1291">AXH28*$C$28</f>
        <v>0</v>
      </c>
      <c r="AXK28" s="222">
        <f t="shared" ref="AXK28" si="1292">AXI28*$C$28</f>
        <v>6155281408786.3096</v>
      </c>
      <c r="AXL28" s="222">
        <f t="shared" ref="AXL28" si="1293">AXJ28*$C$28</f>
        <v>0</v>
      </c>
      <c r="AXM28" s="222">
        <f t="shared" ref="AXM28" si="1294">AXK28*$C$28</f>
        <v>6339939851049.8994</v>
      </c>
      <c r="AXN28" s="222">
        <f t="shared" ref="AXN28" si="1295">AXL28*$C$28</f>
        <v>0</v>
      </c>
      <c r="AXO28" s="222">
        <f t="shared" ref="AXO28" si="1296">AXM28*$C$28</f>
        <v>6530138046581.3965</v>
      </c>
      <c r="AXP28" s="222">
        <f t="shared" ref="AXP28" si="1297">AXN28*$C$28</f>
        <v>0</v>
      </c>
      <c r="AXQ28" s="222">
        <f t="shared" ref="AXQ28" si="1298">AXO28*$C$28</f>
        <v>6726042187978.8389</v>
      </c>
      <c r="AXR28" s="222">
        <f t="shared" ref="AXR28" si="1299">AXP28*$C$28</f>
        <v>0</v>
      </c>
      <c r="AXS28" s="222">
        <f t="shared" ref="AXS28" si="1300">AXQ28*$C$28</f>
        <v>6927823453618.2041</v>
      </c>
      <c r="AXT28" s="222">
        <f t="shared" ref="AXT28" si="1301">AXR28*$C$28</f>
        <v>0</v>
      </c>
      <c r="AXU28" s="222">
        <f t="shared" ref="AXU28" si="1302">AXS28*$C$28</f>
        <v>7135658157226.75</v>
      </c>
      <c r="AXV28" s="222">
        <f t="shared" ref="AXV28" si="1303">AXT28*$C$28</f>
        <v>0</v>
      </c>
      <c r="AXW28" s="222">
        <f t="shared" ref="AXW28" si="1304">AXU28*$C$28</f>
        <v>7349727901943.5527</v>
      </c>
      <c r="AXX28" s="222">
        <f t="shared" ref="AXX28" si="1305">AXV28*$C$28</f>
        <v>0</v>
      </c>
      <c r="AXY28" s="222">
        <f t="shared" ref="AXY28" si="1306">AXW28*$C$28</f>
        <v>7570219739001.8594</v>
      </c>
      <c r="AXZ28" s="222">
        <f t="shared" ref="AXZ28" si="1307">AXX28*$C$28</f>
        <v>0</v>
      </c>
      <c r="AYA28" s="222">
        <f t="shared" ref="AYA28" si="1308">AXY28*$C$28</f>
        <v>7797326331171.915</v>
      </c>
      <c r="AYB28" s="222">
        <f t="shared" ref="AYB28" si="1309">AXZ28*$C$28</f>
        <v>0</v>
      </c>
      <c r="AYC28" s="222">
        <f t="shared" ref="AYC28" si="1310">AYA28*$C$28</f>
        <v>8031246121107.0723</v>
      </c>
      <c r="AYD28" s="222">
        <f t="shared" ref="AYD28" si="1311">AYB28*$C$28</f>
        <v>0</v>
      </c>
      <c r="AYE28" s="222">
        <f t="shared" ref="AYE28" si="1312">AYC28*$C$28</f>
        <v>8272183504740.2842</v>
      </c>
      <c r="AYF28" s="222">
        <f t="shared" ref="AYF28" si="1313">AYD28*$C$28</f>
        <v>0</v>
      </c>
      <c r="AYG28" s="222">
        <f t="shared" ref="AYG28" si="1314">AYE28*$C$28</f>
        <v>8520349009882.4932</v>
      </c>
      <c r="AYH28" s="222">
        <f t="shared" ref="AYH28" si="1315">AYF28*$C$28</f>
        <v>0</v>
      </c>
      <c r="AYI28" s="222">
        <f t="shared" ref="AYI28" si="1316">AYG28*$C$28</f>
        <v>8775959480178.9678</v>
      </c>
      <c r="AYJ28" s="222">
        <f t="shared" ref="AYJ28" si="1317">AYH28*$C$28</f>
        <v>0</v>
      </c>
      <c r="AYK28" s="222">
        <f t="shared" ref="AYK28" si="1318">AYI28*$C$28</f>
        <v>9039238264584.3379</v>
      </c>
      <c r="AYL28" s="222">
        <f t="shared" ref="AYL28" si="1319">AYJ28*$C$28</f>
        <v>0</v>
      </c>
      <c r="AYM28" s="222">
        <f t="shared" ref="AYM28" si="1320">AYK28*$C$28</f>
        <v>9310415412521.8691</v>
      </c>
      <c r="AYN28" s="222">
        <f t="shared" ref="AYN28" si="1321">AYL28*$C$28</f>
        <v>0</v>
      </c>
      <c r="AYO28" s="222">
        <f t="shared" ref="AYO28" si="1322">AYM28*$C$28</f>
        <v>9589727874897.5254</v>
      </c>
      <c r="AYP28" s="222">
        <f t="shared" ref="AYP28" si="1323">AYN28*$C$28</f>
        <v>0</v>
      </c>
      <c r="AYQ28" s="222">
        <f t="shared" ref="AYQ28" si="1324">AYO28*$C$28</f>
        <v>9877419711144.4512</v>
      </c>
      <c r="AYR28" s="222">
        <f t="shared" ref="AYR28" si="1325">AYP28*$C$28</f>
        <v>0</v>
      </c>
      <c r="AYS28" s="222">
        <f t="shared" ref="AYS28" si="1326">AYQ28*$C$28</f>
        <v>10173742302478.785</v>
      </c>
      <c r="AYT28" s="222">
        <f t="shared" ref="AYT28" si="1327">AYR28*$C$28</f>
        <v>0</v>
      </c>
      <c r="AYU28" s="222">
        <f t="shared" ref="AYU28" si="1328">AYS28*$C$28</f>
        <v>10478954571553.148</v>
      </c>
      <c r="AYV28" s="222">
        <f t="shared" ref="AYV28" si="1329">AYT28*$C$28</f>
        <v>0</v>
      </c>
      <c r="AYW28" s="222">
        <f t="shared" ref="AYW28" si="1330">AYU28*$C$28</f>
        <v>10793323208699.744</v>
      </c>
      <c r="AYX28" s="222">
        <f t="shared" ref="AYX28" si="1331">AYV28*$C$28</f>
        <v>0</v>
      </c>
      <c r="AYY28" s="222">
        <f t="shared" ref="AYY28" si="1332">AYW28*$C$28</f>
        <v>11117122904960.736</v>
      </c>
      <c r="AYZ28" s="222">
        <f t="shared" ref="AYZ28" si="1333">AYX28*$C$28</f>
        <v>0</v>
      </c>
      <c r="AZA28" s="222">
        <f t="shared" ref="AZA28" si="1334">AYY28*$C$28</f>
        <v>11450636592109.559</v>
      </c>
      <c r="AZB28" s="222">
        <f t="shared" ref="AZB28" si="1335">AYZ28*$C$28</f>
        <v>0</v>
      </c>
      <c r="AZC28" s="222">
        <f t="shared" ref="AZC28" si="1336">AZA28*$C$28</f>
        <v>11794155689872.846</v>
      </c>
      <c r="AZD28" s="222">
        <f t="shared" ref="AZD28" si="1337">AZB28*$C$28</f>
        <v>0</v>
      </c>
      <c r="AZE28" s="222">
        <f t="shared" ref="AZE28" si="1338">AZC28*$C$28</f>
        <v>12147980360569.031</v>
      </c>
      <c r="AZF28" s="222">
        <f t="shared" ref="AZF28" si="1339">AZD28*$C$28</f>
        <v>0</v>
      </c>
      <c r="AZG28" s="222">
        <f t="shared" ref="AZG28" si="1340">AZE28*$C$28</f>
        <v>12512419771386.102</v>
      </c>
      <c r="AZH28" s="222">
        <f t="shared" ref="AZH28" si="1341">AZF28*$C$28</f>
        <v>0</v>
      </c>
      <c r="AZI28" s="222">
        <f t="shared" ref="AZI28" si="1342">AZG28*$C$28</f>
        <v>12887792364527.686</v>
      </c>
      <c r="AZJ28" s="222">
        <f t="shared" ref="AZJ28" si="1343">AZH28*$C$28</f>
        <v>0</v>
      </c>
      <c r="AZK28" s="222">
        <f t="shared" ref="AZK28" si="1344">AZI28*$C$28</f>
        <v>13274426135463.516</v>
      </c>
      <c r="AZL28" s="222">
        <f t="shared" ref="AZL28" si="1345">AZJ28*$C$28</f>
        <v>0</v>
      </c>
      <c r="AZM28" s="222">
        <f t="shared" ref="AZM28" si="1346">AZK28*$C$28</f>
        <v>13672658919527.422</v>
      </c>
      <c r="AZN28" s="222">
        <f t="shared" ref="AZN28" si="1347">AZL28*$C$28</f>
        <v>0</v>
      </c>
      <c r="AZO28" s="222">
        <f t="shared" ref="AZO28" si="1348">AZM28*$C$28</f>
        <v>14082838687113.244</v>
      </c>
      <c r="AZP28" s="222">
        <f t="shared" ref="AZP28" si="1349">AZN28*$C$28</f>
        <v>0</v>
      </c>
      <c r="AZQ28" s="222">
        <f t="shared" ref="AZQ28" si="1350">AZO28*$C$28</f>
        <v>14505323847726.643</v>
      </c>
      <c r="AZR28" s="222">
        <f t="shared" ref="AZR28" si="1351">AZP28*$C$28</f>
        <v>0</v>
      </c>
      <c r="AZS28" s="222">
        <f t="shared" ref="AZS28" si="1352">AZQ28*$C$28</f>
        <v>14940483563158.441</v>
      </c>
      <c r="AZT28" s="222">
        <f t="shared" ref="AZT28" si="1353">AZR28*$C$28</f>
        <v>0</v>
      </c>
      <c r="AZU28" s="222">
        <f t="shared" ref="AZU28" si="1354">AZS28*$C$28</f>
        <v>15388698070053.195</v>
      </c>
      <c r="AZV28" s="222">
        <f t="shared" ref="AZV28" si="1355">AZT28*$C$28</f>
        <v>0</v>
      </c>
      <c r="AZW28" s="222">
        <f t="shared" ref="AZW28" si="1356">AZU28*$C$28</f>
        <v>15850359012154.791</v>
      </c>
      <c r="AZX28" s="222">
        <f t="shared" ref="AZX28" si="1357">AZV28*$C$28</f>
        <v>0</v>
      </c>
      <c r="AZY28" s="222">
        <f t="shared" ref="AZY28" si="1358">AZW28*$C$28</f>
        <v>16325869782519.436</v>
      </c>
      <c r="AZZ28" s="222">
        <f t="shared" ref="AZZ28" si="1359">AZX28*$C$28</f>
        <v>0</v>
      </c>
      <c r="BAA28" s="222">
        <f t="shared" ref="BAA28" si="1360">AZY28*$C$28</f>
        <v>16815645875995.02</v>
      </c>
      <c r="BAB28" s="222">
        <f t="shared" ref="BAB28" si="1361">AZZ28*$C$28</f>
        <v>0</v>
      </c>
      <c r="BAC28" s="222">
        <f t="shared" ref="BAC28" si="1362">BAA28*$C$28</f>
        <v>17320115252274.871</v>
      </c>
      <c r="BAD28" s="222">
        <f t="shared" ref="BAD28" si="1363">BAB28*$C$28</f>
        <v>0</v>
      </c>
      <c r="BAE28" s="222">
        <f t="shared" ref="BAE28" si="1364">BAC28*$C$28</f>
        <v>17839718709843.117</v>
      </c>
      <c r="BAF28" s="222">
        <f t="shared" ref="BAF28" si="1365">BAD28*$C$28</f>
        <v>0</v>
      </c>
      <c r="BAG28" s="222">
        <f t="shared" ref="BAG28" si="1366">BAE28*$C$28</f>
        <v>18374910271138.41</v>
      </c>
      <c r="BAH28" s="222">
        <f t="shared" ref="BAH28" si="1367">BAF28*$C$28</f>
        <v>0</v>
      </c>
      <c r="BAI28" s="222">
        <f t="shared" ref="BAI28" si="1368">BAG28*$C$28</f>
        <v>18926157579272.563</v>
      </c>
      <c r="BAJ28" s="222">
        <f t="shared" ref="BAJ28" si="1369">BAH28*$C$28</f>
        <v>0</v>
      </c>
      <c r="BAK28" s="222">
        <f t="shared" ref="BAK28" si="1370">BAI28*$C$28</f>
        <v>19493942306650.738</v>
      </c>
      <c r="BAL28" s="222">
        <f t="shared" ref="BAL28" si="1371">BAJ28*$C$28</f>
        <v>0</v>
      </c>
      <c r="BAM28" s="222">
        <f t="shared" ref="BAM28" si="1372">BAK28*$C$28</f>
        <v>20078760575850.262</v>
      </c>
      <c r="BAN28" s="222">
        <f t="shared" ref="BAN28" si="1373">BAL28*$C$28</f>
        <v>0</v>
      </c>
      <c r="BAO28" s="222">
        <f t="shared" ref="BAO28" si="1374">BAM28*$C$28</f>
        <v>20681123393125.77</v>
      </c>
      <c r="BAP28" s="222">
        <f t="shared" ref="BAP28" si="1375">BAN28*$C$28</f>
        <v>0</v>
      </c>
      <c r="BAQ28" s="222">
        <f t="shared" ref="BAQ28" si="1376">BAO28*$C$28</f>
        <v>21301557094919.543</v>
      </c>
      <c r="BAR28" s="222">
        <f t="shared" ref="BAR28" si="1377">BAP28*$C$28</f>
        <v>0</v>
      </c>
      <c r="BAS28" s="222">
        <f t="shared" ref="BAS28" si="1378">BAQ28*$C$28</f>
        <v>21940603807767.129</v>
      </c>
      <c r="BAT28" s="222">
        <f t="shared" ref="BAT28" si="1379">BAR28*$C$28</f>
        <v>0</v>
      </c>
      <c r="BAU28" s="222">
        <f t="shared" ref="BAU28" si="1380">BAS28*$C$28</f>
        <v>22598821922000.145</v>
      </c>
      <c r="BAV28" s="222">
        <f t="shared" ref="BAV28" si="1381">BAT28*$C$28</f>
        <v>0</v>
      </c>
      <c r="BAW28" s="222">
        <f t="shared" ref="BAW28" si="1382">BAU28*$C$28</f>
        <v>23276786579660.148</v>
      </c>
      <c r="BAX28" s="222">
        <f t="shared" ref="BAX28" si="1383">BAV28*$C$28</f>
        <v>0</v>
      </c>
      <c r="BAY28" s="222">
        <f t="shared" ref="BAY28" si="1384">BAW28*$C$28</f>
        <v>23975090177049.953</v>
      </c>
      <c r="BAZ28" s="222">
        <f t="shared" ref="BAZ28" si="1385">BAX28*$C$28</f>
        <v>0</v>
      </c>
      <c r="BBA28" s="222">
        <f t="shared" ref="BBA28" si="1386">BAY28*$C$28</f>
        <v>24694342882361.453</v>
      </c>
      <c r="BBB28" s="222">
        <f t="shared" ref="BBB28" si="1387">BAZ28*$C$28</f>
        <v>0</v>
      </c>
      <c r="BBC28" s="222">
        <f t="shared" ref="BBC28" si="1388">BBA28*$C$28</f>
        <v>25435173168832.297</v>
      </c>
      <c r="BBD28" s="222">
        <f t="shared" ref="BBD28" si="1389">BBB28*$C$28</f>
        <v>0</v>
      </c>
      <c r="BBE28" s="222">
        <f t="shared" ref="BBE28" si="1390">BBC28*$C$28</f>
        <v>26198228363897.266</v>
      </c>
      <c r="BBF28" s="222">
        <f t="shared" ref="BBF28" si="1391">BBD28*$C$28</f>
        <v>0</v>
      </c>
      <c r="BBG28" s="222">
        <f t="shared" ref="BBG28" si="1392">BBE28*$C$28</f>
        <v>26984175214814.184</v>
      </c>
      <c r="BBH28" s="222">
        <f t="shared" ref="BBH28" si="1393">BBF28*$C$28</f>
        <v>0</v>
      </c>
      <c r="BBI28" s="222">
        <f t="shared" ref="BBI28" si="1394">BBG28*$C$28</f>
        <v>27793700471258.609</v>
      </c>
      <c r="BBJ28" s="222">
        <f t="shared" ref="BBJ28" si="1395">BBH28*$C$28</f>
        <v>0</v>
      </c>
      <c r="BBK28" s="222">
        <f t="shared" ref="BBK28" si="1396">BBI28*$C$28</f>
        <v>28627511485396.367</v>
      </c>
      <c r="BBL28" s="222">
        <f t="shared" ref="BBL28" si="1397">BBJ28*$C$28</f>
        <v>0</v>
      </c>
      <c r="BBM28" s="222">
        <f t="shared" ref="BBM28" si="1398">BBK28*$C$28</f>
        <v>29486336829958.258</v>
      </c>
      <c r="BBN28" s="222">
        <f t="shared" ref="BBN28" si="1399">BBL28*$C$28</f>
        <v>0</v>
      </c>
      <c r="BBO28" s="222">
        <f t="shared" ref="BBO28" si="1400">BBM28*$C$28</f>
        <v>30370926934857.008</v>
      </c>
      <c r="BBP28" s="222">
        <f t="shared" ref="BBP28" si="1401">BBN28*$C$28</f>
        <v>0</v>
      </c>
      <c r="BBQ28" s="222">
        <f t="shared" ref="BBQ28" si="1402">BBO28*$C$28</f>
        <v>31282054742902.719</v>
      </c>
      <c r="BBR28" s="222">
        <f t="shared" ref="BBR28" si="1403">BBP28*$C$28</f>
        <v>0</v>
      </c>
      <c r="BBS28" s="222">
        <f t="shared" ref="BBS28" si="1404">BBQ28*$C$28</f>
        <v>32220516385189.801</v>
      </c>
      <c r="BBT28" s="222">
        <f t="shared" ref="BBT28" si="1405">BBR28*$C$28</f>
        <v>0</v>
      </c>
      <c r="BBU28" s="222">
        <f t="shared" ref="BBU28" si="1406">BBS28*$C$28</f>
        <v>33187131876745.496</v>
      </c>
      <c r="BBV28" s="222">
        <f t="shared" ref="BBV28" si="1407">BBT28*$C$28</f>
        <v>0</v>
      </c>
      <c r="BBW28" s="222">
        <f t="shared" ref="BBW28" si="1408">BBU28*$C$28</f>
        <v>34182745833047.863</v>
      </c>
      <c r="BBX28" s="222">
        <f t="shared" ref="BBX28" si="1409">BBV28*$C$28</f>
        <v>0</v>
      </c>
      <c r="BBY28" s="222">
        <f t="shared" ref="BBY28" si="1410">BBW28*$C$28</f>
        <v>35208228208039.297</v>
      </c>
      <c r="BBZ28" s="222">
        <f t="shared" ref="BBZ28" si="1411">BBX28*$C$28</f>
        <v>0</v>
      </c>
      <c r="BCA28" s="222">
        <f t="shared" ref="BCA28" si="1412">BBY28*$C$28</f>
        <v>36264475054280.477</v>
      </c>
      <c r="BCB28" s="222">
        <f t="shared" ref="BCB28" si="1413">BBZ28*$C$28</f>
        <v>0</v>
      </c>
      <c r="BCC28" s="222">
        <f t="shared" ref="BCC28" si="1414">BCA28*$C$28</f>
        <v>37352409305908.891</v>
      </c>
      <c r="BCD28" s="222">
        <f t="shared" ref="BCD28" si="1415">BCB28*$C$28</f>
        <v>0</v>
      </c>
      <c r="BCE28" s="222">
        <f t="shared" ref="BCE28" si="1416">BCC28*$C$28</f>
        <v>38472981585086.156</v>
      </c>
      <c r="BCF28" s="222">
        <f t="shared" ref="BCF28" si="1417">BCD28*$C$28</f>
        <v>0</v>
      </c>
      <c r="BCG28" s="222">
        <f t="shared" ref="BCG28" si="1418">BCE28*$C$28</f>
        <v>39627171032638.742</v>
      </c>
      <c r="BCH28" s="222">
        <f t="shared" ref="BCH28" si="1419">BCF28*$C$28</f>
        <v>0</v>
      </c>
      <c r="BCI28" s="222">
        <f t="shared" ref="BCI28" si="1420">BCG28*$C$28</f>
        <v>40815986163617.906</v>
      </c>
      <c r="BCJ28" s="222">
        <f t="shared" ref="BCJ28" si="1421">BCH28*$C$28</f>
        <v>0</v>
      </c>
      <c r="BCK28" s="222">
        <f t="shared" ref="BCK28" si="1422">BCI28*$C$28</f>
        <v>42040465748526.445</v>
      </c>
      <c r="BCL28" s="222">
        <f t="shared" ref="BCL28" si="1423">BCJ28*$C$28</f>
        <v>0</v>
      </c>
      <c r="BCM28" s="222">
        <f t="shared" ref="BCM28" si="1424">BCK28*$C$28</f>
        <v>43301679720982.242</v>
      </c>
      <c r="BCN28" s="222">
        <f t="shared" ref="BCN28" si="1425">BCL28*$C$28</f>
        <v>0</v>
      </c>
      <c r="BCO28" s="222">
        <f t="shared" ref="BCO28" si="1426">BCM28*$C$28</f>
        <v>44600730112611.711</v>
      </c>
      <c r="BCP28" s="222">
        <f t="shared" ref="BCP28" si="1427">BCN28*$C$28</f>
        <v>0</v>
      </c>
      <c r="BCQ28" s="222">
        <f t="shared" ref="BCQ28" si="1428">BCO28*$C$28</f>
        <v>45938752015990.063</v>
      </c>
      <c r="BCR28" s="222">
        <f t="shared" ref="BCR28" si="1429">BCP28*$C$28</f>
        <v>0</v>
      </c>
      <c r="BCS28" s="222">
        <f t="shared" ref="BCS28" si="1430">BCQ28*$C$28</f>
        <v>47316914576469.766</v>
      </c>
      <c r="BCT28" s="222">
        <f t="shared" ref="BCT28" si="1431">BCR28*$C$28</f>
        <v>0</v>
      </c>
      <c r="BCU28" s="222">
        <f t="shared" ref="BCU28" si="1432">BCS28*$C$28</f>
        <v>48736422013763.859</v>
      </c>
      <c r="BCV28" s="222">
        <f t="shared" ref="BCV28" si="1433">BCT28*$C$28</f>
        <v>0</v>
      </c>
      <c r="BCW28" s="222">
        <f t="shared" ref="BCW28" si="1434">BCU28*$C$28</f>
        <v>50198514674176.773</v>
      </c>
      <c r="BCX28" s="222">
        <f t="shared" ref="BCX28" si="1435">BCV28*$C$28</f>
        <v>0</v>
      </c>
      <c r="BCY28" s="222">
        <f t="shared" ref="BCY28" si="1436">BCW28*$C$28</f>
        <v>51704470114402.078</v>
      </c>
      <c r="BCZ28" s="222">
        <f t="shared" ref="BCZ28" si="1437">BCX28*$C$28</f>
        <v>0</v>
      </c>
      <c r="BDA28" s="222">
        <f t="shared" ref="BDA28" si="1438">BCY28*$C$28</f>
        <v>53255604217834.141</v>
      </c>
      <c r="BDB28" s="222">
        <f t="shared" ref="BDB28" si="1439">BCZ28*$C$28</f>
        <v>0</v>
      </c>
      <c r="BDC28" s="222">
        <f t="shared" ref="BDC28" si="1440">BDA28*$C$28</f>
        <v>54853272344369.164</v>
      </c>
      <c r="BDD28" s="222">
        <f t="shared" ref="BDD28" si="1441">BDB28*$C$28</f>
        <v>0</v>
      </c>
      <c r="BDE28" s="222">
        <f t="shared" ref="BDE28" si="1442">BDC28*$C$28</f>
        <v>56498870514700.242</v>
      </c>
      <c r="BDF28" s="222">
        <f t="shared" ref="BDF28" si="1443">BDD28*$C$28</f>
        <v>0</v>
      </c>
      <c r="BDG28" s="222">
        <f t="shared" ref="BDG28" si="1444">BDE28*$C$28</f>
        <v>58193836630141.25</v>
      </c>
      <c r="BDH28" s="222">
        <f t="shared" ref="BDH28" si="1445">BDF28*$C$28</f>
        <v>0</v>
      </c>
      <c r="BDI28" s="222">
        <f t="shared" ref="BDI28" si="1446">BDG28*$C$28</f>
        <v>59939651729045.492</v>
      </c>
      <c r="BDJ28" s="222">
        <f t="shared" ref="BDJ28" si="1447">BDH28*$C$28</f>
        <v>0</v>
      </c>
      <c r="BDK28" s="222">
        <f t="shared" ref="BDK28" si="1448">BDI28*$C$28</f>
        <v>61737841280916.859</v>
      </c>
      <c r="BDL28" s="222">
        <f t="shared" ref="BDL28" si="1449">BDJ28*$C$28</f>
        <v>0</v>
      </c>
      <c r="BDM28" s="222">
        <f t="shared" ref="BDM28" si="1450">BDK28*$C$28</f>
        <v>63589976519344.367</v>
      </c>
      <c r="BDN28" s="222">
        <f t="shared" ref="BDN28" si="1451">BDL28*$C$28</f>
        <v>0</v>
      </c>
      <c r="BDO28" s="222">
        <f t="shared" ref="BDO28" si="1452">BDM28*$C$28</f>
        <v>65497675814924.703</v>
      </c>
      <c r="BDP28" s="222">
        <f t="shared" ref="BDP28" si="1453">BDN28*$C$28</f>
        <v>0</v>
      </c>
      <c r="BDQ28" s="222">
        <f t="shared" ref="BDQ28" si="1454">BDO28*$C$28</f>
        <v>67462606089372.445</v>
      </c>
      <c r="BDR28" s="222">
        <f t="shared" ref="BDR28" si="1455">BDP28*$C$28</f>
        <v>0</v>
      </c>
      <c r="BDS28" s="222">
        <f t="shared" ref="BDS28" si="1456">BDQ28*$C$28</f>
        <v>69486484272053.617</v>
      </c>
      <c r="BDT28" s="222">
        <f t="shared" ref="BDT28" si="1457">BDR28*$C$28</f>
        <v>0</v>
      </c>
      <c r="BDU28" s="222">
        <f t="shared" ref="BDU28" si="1458">BDS28*$C$28</f>
        <v>71571078800215.234</v>
      </c>
      <c r="BDV28" s="222">
        <f t="shared" ref="BDV28" si="1459">BDT28*$C$28</f>
        <v>0</v>
      </c>
      <c r="BDW28" s="222">
        <f t="shared" ref="BDW28" si="1460">BDU28*$C$28</f>
        <v>73718211164221.688</v>
      </c>
      <c r="BDX28" s="222">
        <f t="shared" ref="BDX28" si="1461">BDV28*$C$28</f>
        <v>0</v>
      </c>
      <c r="BDY28" s="222">
        <f t="shared" ref="BDY28" si="1462">BDW28*$C$28</f>
        <v>75929757499148.344</v>
      </c>
      <c r="BDZ28" s="222">
        <f t="shared" ref="BDZ28" si="1463">BDX28*$C$28</f>
        <v>0</v>
      </c>
      <c r="BEA28" s="222">
        <f t="shared" ref="BEA28" si="1464">BDY28*$C$28</f>
        <v>78207650224122.797</v>
      </c>
      <c r="BEB28" s="222">
        <f t="shared" ref="BEB28" si="1465">BDZ28*$C$28</f>
        <v>0</v>
      </c>
      <c r="BEC28" s="222">
        <f t="shared" ref="BEC28" si="1466">BEA28*$C$28</f>
        <v>80553879730846.484</v>
      </c>
      <c r="BED28" s="222">
        <f t="shared" ref="BED28" si="1467">BEB28*$C$28</f>
        <v>0</v>
      </c>
      <c r="BEE28" s="222">
        <f t="shared" ref="BEE28" si="1468">BEC28*$C$28</f>
        <v>82970496122771.875</v>
      </c>
      <c r="BEF28" s="222">
        <f t="shared" ref="BEF28" si="1469">BED28*$C$28</f>
        <v>0</v>
      </c>
      <c r="BEG28" s="222">
        <f t="shared" ref="BEG28" si="1470">BEE28*$C$28</f>
        <v>85459611006455.031</v>
      </c>
      <c r="BEH28" s="222">
        <f t="shared" ref="BEH28" si="1471">BEF28*$C$28</f>
        <v>0</v>
      </c>
      <c r="BEI28" s="222">
        <f t="shared" ref="BEI28" si="1472">BEG28*$C$28</f>
        <v>88023399336648.688</v>
      </c>
      <c r="BEJ28" s="222">
        <f t="shared" ref="BEJ28" si="1473">BEH28*$C$28</f>
        <v>0</v>
      </c>
      <c r="BEK28" s="222">
        <f t="shared" ref="BEK28" si="1474">BEI28*$C$28</f>
        <v>90664101316748.156</v>
      </c>
      <c r="BEL28" s="222">
        <f t="shared" ref="BEL28" si="1475">BEJ28*$C$28</f>
        <v>0</v>
      </c>
      <c r="BEM28" s="222">
        <f t="shared" ref="BEM28" si="1476">BEK28*$C$28</f>
        <v>93384024356250.609</v>
      </c>
      <c r="BEN28" s="222">
        <f t="shared" ref="BEN28" si="1477">BEL28*$C$28</f>
        <v>0</v>
      </c>
      <c r="BEO28" s="222">
        <f t="shared" ref="BEO28" si="1478">BEM28*$C$28</f>
        <v>96185545086938.125</v>
      </c>
      <c r="BEP28" s="222">
        <f t="shared" ref="BEP28" si="1479">BEN28*$C$28</f>
        <v>0</v>
      </c>
      <c r="BEQ28" s="222">
        <f t="shared" ref="BEQ28" si="1480">BEO28*$C$28</f>
        <v>99071111439546.266</v>
      </c>
      <c r="BER28" s="222">
        <f t="shared" ref="BER28" si="1481">BEP28*$C$28</f>
        <v>0</v>
      </c>
      <c r="BES28" s="222">
        <f t="shared" ref="BES28" si="1482">BEQ28*$C$28</f>
        <v>102043244782732.66</v>
      </c>
      <c r="BET28" s="222">
        <f t="shared" ref="BET28" si="1483">BER28*$C$28</f>
        <v>0</v>
      </c>
      <c r="BEU28" s="222">
        <f t="shared" ref="BEU28" si="1484">BES28*$C$28</f>
        <v>105104542126214.64</v>
      </c>
      <c r="BEV28" s="222">
        <f t="shared" ref="BEV28" si="1485">BET28*$C$28</f>
        <v>0</v>
      </c>
      <c r="BEW28" s="222">
        <f t="shared" ref="BEW28" si="1486">BEU28*$C$28</f>
        <v>108257678390001.08</v>
      </c>
      <c r="BEX28" s="222">
        <f t="shared" ref="BEX28" si="1487">BEV28*$C$28</f>
        <v>0</v>
      </c>
      <c r="BEY28" s="222">
        <f t="shared" ref="BEY28" si="1488">BEW28*$C$28</f>
        <v>111505408741701.11</v>
      </c>
      <c r="BEZ28" s="222">
        <f t="shared" ref="BEZ28" si="1489">BEX28*$C$28</f>
        <v>0</v>
      </c>
      <c r="BFA28" s="222">
        <f t="shared" ref="BFA28" si="1490">BEY28*$C$28</f>
        <v>114850571003952.14</v>
      </c>
      <c r="BFB28" s="222">
        <f t="shared" ref="BFB28" si="1491">BEZ28*$C$28</f>
        <v>0</v>
      </c>
      <c r="BFC28" s="222">
        <f t="shared" ref="BFC28" si="1492">BFA28*$C$28</f>
        <v>118296088134070.7</v>
      </c>
      <c r="BFD28" s="222">
        <f t="shared" ref="BFD28" si="1493">BFB28*$C$28</f>
        <v>0</v>
      </c>
      <c r="BFE28" s="222">
        <f t="shared" ref="BFE28" si="1494">BFC28*$C$28</f>
        <v>121844970778092.83</v>
      </c>
      <c r="BFF28" s="222">
        <f t="shared" ref="BFF28" si="1495">BFD28*$C$28</f>
        <v>0</v>
      </c>
      <c r="BFG28" s="222">
        <f t="shared" ref="BFG28" si="1496">BFE28*$C$28</f>
        <v>125500319901435.61</v>
      </c>
      <c r="BFH28" s="222">
        <f t="shared" ref="BFH28" si="1497">BFF28*$C$28</f>
        <v>0</v>
      </c>
      <c r="BFI28" s="222">
        <f t="shared" ref="BFI28" si="1498">BFG28*$C$28</f>
        <v>129265329498478.69</v>
      </c>
      <c r="BFJ28" s="222">
        <f t="shared" ref="BFJ28" si="1499">BFH28*$C$28</f>
        <v>0</v>
      </c>
      <c r="BFK28" s="222">
        <f t="shared" ref="BFK28" si="1500">BFI28*$C$28</f>
        <v>133143289383433.05</v>
      </c>
      <c r="BFL28" s="222">
        <f t="shared" ref="BFL28" si="1501">BFJ28*$C$28</f>
        <v>0</v>
      </c>
      <c r="BFM28" s="222">
        <f t="shared" ref="BFM28" si="1502">BFK28*$C$28</f>
        <v>137137588064936.05</v>
      </c>
      <c r="BFN28" s="222">
        <f t="shared" ref="BFN28" si="1503">BFL28*$C$28</f>
        <v>0</v>
      </c>
      <c r="BFO28" s="222">
        <f t="shared" ref="BFO28" si="1504">BFM28*$C$28</f>
        <v>141251715706884.13</v>
      </c>
      <c r="BFP28" s="222">
        <f t="shared" ref="BFP28" si="1505">BFN28*$C$28</f>
        <v>0</v>
      </c>
      <c r="BFQ28" s="222">
        <f t="shared" ref="BFQ28" si="1506">BFO28*$C$28</f>
        <v>145489267178090.66</v>
      </c>
      <c r="BFR28" s="222">
        <f t="shared" ref="BFR28" si="1507">BFP28*$C$28</f>
        <v>0</v>
      </c>
      <c r="BFS28" s="222">
        <f t="shared" ref="BFS28" si="1508">BFQ28*$C$28</f>
        <v>149853945193433.38</v>
      </c>
      <c r="BFT28" s="222">
        <f t="shared" ref="BFT28" si="1509">BFR28*$C$28</f>
        <v>0</v>
      </c>
      <c r="BFU28" s="222">
        <f t="shared" ref="BFU28" si="1510">BFS28*$C$28</f>
        <v>154349563549236.38</v>
      </c>
      <c r="BFV28" s="222">
        <f t="shared" ref="BFV28" si="1511">BFT28*$C$28</f>
        <v>0</v>
      </c>
      <c r="BFW28" s="222">
        <f t="shared" ref="BFW28" si="1512">BFU28*$C$28</f>
        <v>158980050455713.47</v>
      </c>
      <c r="BFX28" s="222">
        <f t="shared" ref="BFX28" si="1513">BFV28*$C$28</f>
        <v>0</v>
      </c>
      <c r="BFY28" s="222">
        <f t="shared" ref="BFY28" si="1514">BFW28*$C$28</f>
        <v>163749451969384.88</v>
      </c>
      <c r="BFZ28" s="222">
        <f t="shared" ref="BFZ28" si="1515">BFX28*$C$28</f>
        <v>0</v>
      </c>
      <c r="BGA28" s="222">
        <f t="shared" ref="BGA28" si="1516">BFY28*$C$28</f>
        <v>168661935528466.44</v>
      </c>
      <c r="BGB28" s="222">
        <f t="shared" ref="BGB28" si="1517">BFZ28*$C$28</f>
        <v>0</v>
      </c>
      <c r="BGC28" s="222">
        <f t="shared" ref="BGC28" si="1518">BGA28*$C$28</f>
        <v>173721793594320.44</v>
      </c>
      <c r="BGD28" s="222">
        <f t="shared" ref="BGD28" si="1519">BGB28*$C$28</f>
        <v>0</v>
      </c>
      <c r="BGE28" s="222">
        <f t="shared" ref="BGE28" si="1520">BGC28*$C$28</f>
        <v>178933447402150.06</v>
      </c>
      <c r="BGF28" s="222">
        <f t="shared" ref="BGF28" si="1521">BGD28*$C$28</f>
        <v>0</v>
      </c>
      <c r="BGG28" s="222">
        <f t="shared" ref="BGG28" si="1522">BGE28*$C$28</f>
        <v>184301450824214.56</v>
      </c>
      <c r="BGH28" s="222">
        <f t="shared" ref="BGH28" si="1523">BGF28*$C$28</f>
        <v>0</v>
      </c>
      <c r="BGI28" s="222">
        <f t="shared" ref="BGI28" si="1524">BGG28*$C$28</f>
        <v>189830494348941</v>
      </c>
      <c r="BGJ28" s="222">
        <f t="shared" ref="BGJ28" si="1525">BGH28*$C$28</f>
        <v>0</v>
      </c>
      <c r="BGK28" s="222">
        <f t="shared" ref="BGK28" si="1526">BGI28*$C$28</f>
        <v>195525409179409.25</v>
      </c>
      <c r="BGL28" s="222">
        <f t="shared" ref="BGL28" si="1527">BGJ28*$C$28</f>
        <v>0</v>
      </c>
      <c r="BGM28" s="222">
        <f t="shared" ref="BGM28" si="1528">BGK28*$C$28</f>
        <v>201391171454791.53</v>
      </c>
      <c r="BGN28" s="222">
        <f t="shared" ref="BGN28" si="1529">BGL28*$C$28</f>
        <v>0</v>
      </c>
      <c r="BGO28" s="222">
        <f t="shared" ref="BGO28" si="1530">BGM28*$C$28</f>
        <v>207432906598435.28</v>
      </c>
      <c r="BGP28" s="222">
        <f t="shared" ref="BGP28" si="1531">BGN28*$C$28</f>
        <v>0</v>
      </c>
      <c r="BGQ28" s="222">
        <f t="shared" ref="BGQ28" si="1532">BGO28*$C$28</f>
        <v>213655893796388.34</v>
      </c>
      <c r="BGR28" s="222">
        <f t="shared" ref="BGR28" si="1533">BGP28*$C$28</f>
        <v>0</v>
      </c>
      <c r="BGS28" s="222">
        <f t="shared" ref="BGS28" si="1534">BGQ28*$C$28</f>
        <v>220065570610280</v>
      </c>
      <c r="BGT28" s="222">
        <f t="shared" ref="BGT28" si="1535">BGR28*$C$28</f>
        <v>0</v>
      </c>
      <c r="BGU28" s="222">
        <f t="shared" ref="BGU28" si="1536">BGS28*$C$28</f>
        <v>226667537728588.41</v>
      </c>
      <c r="BGV28" s="222">
        <f t="shared" ref="BGV28" si="1537">BGT28*$C$28</f>
        <v>0</v>
      </c>
      <c r="BGW28" s="222">
        <f t="shared" ref="BGW28" si="1538">BGU28*$C$28</f>
        <v>233467563860446.06</v>
      </c>
      <c r="BGX28" s="222">
        <f t="shared" ref="BGX28" si="1539">BGV28*$C$28</f>
        <v>0</v>
      </c>
      <c r="BGY28" s="222">
        <f t="shared" ref="BGY28" si="1540">BGW28*$C$28</f>
        <v>240471590776259.44</v>
      </c>
      <c r="BGZ28" s="222">
        <f t="shared" ref="BGZ28" si="1541">BGX28*$C$28</f>
        <v>0</v>
      </c>
      <c r="BHA28" s="222">
        <f t="shared" ref="BHA28" si="1542">BGY28*$C$28</f>
        <v>247685738499547.22</v>
      </c>
      <c r="BHB28" s="222">
        <f t="shared" ref="BHB28" si="1543">BGZ28*$C$28</f>
        <v>0</v>
      </c>
      <c r="BHC28" s="222">
        <f t="shared" ref="BHC28" si="1544">BHA28*$C$28</f>
        <v>255116310654533.66</v>
      </c>
      <c r="BHD28" s="222">
        <f t="shared" ref="BHD28" si="1545">BHB28*$C$28</f>
        <v>0</v>
      </c>
      <c r="BHE28" s="222">
        <f t="shared" ref="BHE28" si="1546">BHC28*$C$28</f>
        <v>262769799974169.69</v>
      </c>
      <c r="BHF28" s="222">
        <f t="shared" ref="BHF28" si="1547">BHD28*$C$28</f>
        <v>0</v>
      </c>
      <c r="BHG28" s="222">
        <f t="shared" ref="BHG28" si="1548">BHE28*$C$28</f>
        <v>270652893973394.78</v>
      </c>
      <c r="BHH28" s="222">
        <f t="shared" ref="BHH28" si="1549">BHF28*$C$28</f>
        <v>0</v>
      </c>
      <c r="BHI28" s="222">
        <f t="shared" ref="BHI28" si="1550">BHG28*$C$28</f>
        <v>278772480792596.63</v>
      </c>
      <c r="BHJ28" s="222">
        <f t="shared" ref="BHJ28" si="1551">BHH28*$C$28</f>
        <v>0</v>
      </c>
      <c r="BHK28" s="222">
        <f t="shared" ref="BHK28" si="1552">BHI28*$C$28</f>
        <v>287135655216374.5</v>
      </c>
      <c r="BHL28" s="222">
        <f t="shared" ref="BHL28" si="1553">BHJ28*$C$28</f>
        <v>0</v>
      </c>
      <c r="BHM28" s="222">
        <f t="shared" ref="BHM28" si="1554">BHK28*$C$28</f>
        <v>295749724872865.75</v>
      </c>
      <c r="BHN28" s="222">
        <f t="shared" ref="BHN28" si="1555">BHL28*$C$28</f>
        <v>0</v>
      </c>
      <c r="BHO28" s="222">
        <f t="shared" ref="BHO28" si="1556">BHM28*$C$28</f>
        <v>304622216619051.75</v>
      </c>
      <c r="BHP28" s="222">
        <f t="shared" ref="BHP28" si="1557">BHN28*$C$28</f>
        <v>0</v>
      </c>
      <c r="BHQ28" s="222">
        <f t="shared" ref="BHQ28" si="1558">BHO28*$C$28</f>
        <v>313760883117623.31</v>
      </c>
      <c r="BHR28" s="222">
        <f t="shared" ref="BHR28" si="1559">BHP28*$C$28</f>
        <v>0</v>
      </c>
      <c r="BHS28" s="222">
        <f t="shared" ref="BHS28" si="1560">BHQ28*$C$28</f>
        <v>323173709611152</v>
      </c>
      <c r="BHT28" s="222">
        <f t="shared" ref="BHT28" si="1561">BHR28*$C$28</f>
        <v>0</v>
      </c>
      <c r="BHU28" s="222">
        <f t="shared" ref="BHU28" si="1562">BHS28*$C$28</f>
        <v>332868920899486.56</v>
      </c>
      <c r="BHV28" s="222">
        <f t="shared" ref="BHV28" si="1563">BHT28*$C$28</f>
        <v>0</v>
      </c>
      <c r="BHW28" s="222">
        <f t="shared" ref="BHW28" si="1564">BHU28*$C$28</f>
        <v>342854988526471.19</v>
      </c>
      <c r="BHX28" s="222">
        <f t="shared" ref="BHX28" si="1565">BHV28*$C$28</f>
        <v>0</v>
      </c>
      <c r="BHY28" s="222">
        <f t="shared" ref="BHY28" si="1566">BHW28*$C$28</f>
        <v>353140638182265.31</v>
      </c>
      <c r="BHZ28" s="222">
        <f t="shared" ref="BHZ28" si="1567">BHX28*$C$28</f>
        <v>0</v>
      </c>
      <c r="BIA28" s="222">
        <f t="shared" ref="BIA28" si="1568">BHY28*$C$28</f>
        <v>363734857327733.31</v>
      </c>
      <c r="BIB28" s="222">
        <f t="shared" ref="BIB28" si="1569">BHZ28*$C$28</f>
        <v>0</v>
      </c>
      <c r="BIC28" s="222">
        <f t="shared" ref="BIC28" si="1570">BIA28*$C$28</f>
        <v>374646903047565.31</v>
      </c>
      <c r="BID28" s="222">
        <f t="shared" ref="BID28" si="1571">BIB28*$C$28</f>
        <v>0</v>
      </c>
      <c r="BIE28" s="222">
        <f t="shared" ref="BIE28" si="1572">BIC28*$C$28</f>
        <v>385886310138992.31</v>
      </c>
      <c r="BIF28" s="222">
        <f t="shared" ref="BIF28" si="1573">BID28*$C$28</f>
        <v>0</v>
      </c>
      <c r="BIG28" s="222">
        <f t="shared" ref="BIG28" si="1574">BIE28*$C$28</f>
        <v>397462899443162.06</v>
      </c>
      <c r="BIH28" s="222">
        <f t="shared" ref="BIH28" si="1575">BIF28*$C$28</f>
        <v>0</v>
      </c>
      <c r="BII28" s="222">
        <f t="shared" ref="BII28" si="1576">BIG28*$C$28</f>
        <v>409386786426456.94</v>
      </c>
      <c r="BIJ28" s="222">
        <f t="shared" ref="BIJ28" si="1577">BIH28*$C$28</f>
        <v>0</v>
      </c>
      <c r="BIK28" s="222">
        <f t="shared" ref="BIK28" si="1578">BII28*$C$28</f>
        <v>421668390019250.69</v>
      </c>
      <c r="BIL28" s="222">
        <f t="shared" ref="BIL28" si="1579">BIJ28*$C$28</f>
        <v>0</v>
      </c>
      <c r="BIM28" s="222">
        <f t="shared" ref="BIM28" si="1580">BIK28*$C$28</f>
        <v>434318441719828.25</v>
      </c>
      <c r="BIN28" s="222">
        <f t="shared" ref="BIN28" si="1581">BIL28*$C$28</f>
        <v>0</v>
      </c>
      <c r="BIO28" s="222">
        <f t="shared" ref="BIO28" si="1582">BIM28*$C$28</f>
        <v>447347994971423.13</v>
      </c>
      <c r="BIP28" s="222">
        <f t="shared" ref="BIP28" si="1583">BIN28*$C$28</f>
        <v>0</v>
      </c>
      <c r="BIQ28" s="222">
        <f t="shared" ref="BIQ28" si="1584">BIO28*$C$28</f>
        <v>460768434820565.81</v>
      </c>
      <c r="BIR28" s="222">
        <f t="shared" ref="BIR28" si="1585">BIP28*$C$28</f>
        <v>0</v>
      </c>
      <c r="BIS28" s="222">
        <f t="shared" ref="BIS28" si="1586">BIQ28*$C$28</f>
        <v>474591487865182.81</v>
      </c>
      <c r="BIT28" s="222">
        <f t="shared" ref="BIT28" si="1587">BIR28*$C$28</f>
        <v>0</v>
      </c>
      <c r="BIU28" s="222">
        <f t="shared" ref="BIU28" si="1588">BIS28*$C$28</f>
        <v>488829232501138.31</v>
      </c>
      <c r="BIV28" s="222">
        <f t="shared" ref="BIV28" si="1589">BIT28*$C$28</f>
        <v>0</v>
      </c>
      <c r="BIW28" s="222">
        <f t="shared" ref="BIW28" si="1590">BIU28*$C$28</f>
        <v>503494109476172.5</v>
      </c>
      <c r="BIX28" s="222">
        <f t="shared" ref="BIX28" si="1591">BIV28*$C$28</f>
        <v>0</v>
      </c>
      <c r="BIY28" s="222">
        <f t="shared" ref="BIY28" si="1592">BIW28*$C$28</f>
        <v>518598932760457.69</v>
      </c>
      <c r="BIZ28" s="222">
        <f t="shared" ref="BIZ28" si="1593">BIX28*$C$28</f>
        <v>0</v>
      </c>
      <c r="BJA28" s="222">
        <f t="shared" ref="BJA28" si="1594">BIY28*$C$28</f>
        <v>534156900743271.44</v>
      </c>
      <c r="BJB28" s="222">
        <f t="shared" ref="BJB28" si="1595">BIZ28*$C$28</f>
        <v>0</v>
      </c>
      <c r="BJC28" s="222">
        <f t="shared" ref="BJC28" si="1596">BJA28*$C$28</f>
        <v>550181607765569.63</v>
      </c>
      <c r="BJD28" s="222">
        <f t="shared" ref="BJD28" si="1597">BJB28*$C$28</f>
        <v>0</v>
      </c>
      <c r="BJE28" s="222">
        <f t="shared" ref="BJE28" si="1598">BJC28*$C$28</f>
        <v>566687055998536.75</v>
      </c>
      <c r="BJF28" s="222">
        <f t="shared" ref="BJF28" si="1599">BJD28*$C$28</f>
        <v>0</v>
      </c>
      <c r="BJG28" s="222">
        <f t="shared" ref="BJG28" si="1600">BJE28*$C$28</f>
        <v>583687667678492.88</v>
      </c>
      <c r="BJH28" s="222">
        <f t="shared" ref="BJH28" si="1601">BJF28*$C$28</f>
        <v>0</v>
      </c>
      <c r="BJI28" s="222">
        <f t="shared" ref="BJI28" si="1602">BJG28*$C$28</f>
        <v>601198297708847.63</v>
      </c>
      <c r="BJJ28" s="222">
        <f t="shared" ref="BJJ28" si="1603">BJH28*$C$28</f>
        <v>0</v>
      </c>
      <c r="BJK28" s="222">
        <f t="shared" ref="BJK28" si="1604">BJI28*$C$28</f>
        <v>619234246640113.13</v>
      </c>
      <c r="BJL28" s="222">
        <f t="shared" ref="BJL28" si="1605">BJJ28*$C$28</f>
        <v>0</v>
      </c>
      <c r="BJM28" s="222">
        <f t="shared" ref="BJM28" si="1606">BJK28*$C$28</f>
        <v>637811274039316.5</v>
      </c>
      <c r="BJN28" s="222">
        <f t="shared" ref="BJN28" si="1607">BJL28*$C$28</f>
        <v>0</v>
      </c>
      <c r="BJO28" s="222">
        <f t="shared" ref="BJO28" si="1608">BJM28*$C$28</f>
        <v>656945612260496</v>
      </c>
      <c r="BJP28" s="222">
        <f t="shared" ref="BJP28" si="1609">BJN28*$C$28</f>
        <v>0</v>
      </c>
      <c r="BJQ28" s="222">
        <f t="shared" ref="BJQ28" si="1610">BJO28*$C$28</f>
        <v>676653980628310.88</v>
      </c>
      <c r="BJR28" s="222">
        <f t="shared" ref="BJR28" si="1611">BJP28*$C$28</f>
        <v>0</v>
      </c>
      <c r="BJS28" s="222">
        <f t="shared" ref="BJS28" si="1612">BJQ28*$C$28</f>
        <v>696953600047160.25</v>
      </c>
      <c r="BJT28" s="222">
        <f t="shared" ref="BJT28" si="1613">BJR28*$C$28</f>
        <v>0</v>
      </c>
      <c r="BJU28" s="222">
        <f t="shared" ref="BJU28" si="1614">BJS28*$C$28</f>
        <v>717862208048575.13</v>
      </c>
      <c r="BJV28" s="222">
        <f t="shared" ref="BJV28" si="1615">BJT28*$C$28</f>
        <v>0</v>
      </c>
      <c r="BJW28" s="222">
        <f t="shared" ref="BJW28" si="1616">BJU28*$C$28</f>
        <v>739398074290032.38</v>
      </c>
      <c r="BJX28" s="222">
        <f t="shared" ref="BJX28" si="1617">BJV28*$C$28</f>
        <v>0</v>
      </c>
      <c r="BJY28" s="222">
        <f t="shared" ref="BJY28" si="1618">BJW28*$C$28</f>
        <v>761580016518733.38</v>
      </c>
      <c r="BJZ28" s="222">
        <f t="shared" ref="BJZ28" si="1619">BJX28*$C$28</f>
        <v>0</v>
      </c>
      <c r="BKA28" s="222">
        <f t="shared" ref="BKA28" si="1620">BJY28*$C$28</f>
        <v>784427417014295.38</v>
      </c>
      <c r="BKB28" s="222">
        <f t="shared" ref="BKB28" si="1621">BJZ28*$C$28</f>
        <v>0</v>
      </c>
      <c r="BKC28" s="222">
        <f t="shared" ref="BKC28" si="1622">BKA28*$C$28</f>
        <v>807960239524724.25</v>
      </c>
      <c r="BKD28" s="222">
        <f t="shared" ref="BKD28" si="1623">BKB28*$C$28</f>
        <v>0</v>
      </c>
      <c r="BKE28" s="222">
        <f t="shared" ref="BKE28" si="1624">BKC28*$C$28</f>
        <v>832199046710466</v>
      </c>
      <c r="BKF28" s="222">
        <f t="shared" ref="BKF28" si="1625">BKD28*$C$28</f>
        <v>0</v>
      </c>
      <c r="BKG28" s="222">
        <f t="shared" ref="BKG28" si="1626">BKE28*$C$28</f>
        <v>857165018111780</v>
      </c>
      <c r="BKH28" s="222">
        <f t="shared" ref="BKH28" si="1627">BKF28*$C$28</f>
        <v>0</v>
      </c>
      <c r="BKI28" s="222">
        <f t="shared" ref="BKI28" si="1628">BKG28*$C$28</f>
        <v>882879968655133.38</v>
      </c>
      <c r="BKJ28" s="222">
        <f t="shared" ref="BKJ28" si="1629">BKH28*$C$28</f>
        <v>0</v>
      </c>
      <c r="BKK28" s="222">
        <f t="shared" ref="BKK28" si="1630">BKI28*$C$28</f>
        <v>909366367714787.38</v>
      </c>
      <c r="BKL28" s="222">
        <f t="shared" ref="BKL28" si="1631">BKJ28*$C$28</f>
        <v>0</v>
      </c>
      <c r="BKM28" s="222">
        <f t="shared" ref="BKM28" si="1632">BKK28*$C$28</f>
        <v>936647358746231</v>
      </c>
      <c r="BKN28" s="222">
        <f t="shared" ref="BKN28" si="1633">BKL28*$C$28</f>
        <v>0</v>
      </c>
      <c r="BKO28" s="222">
        <f t="shared" ref="BKO28" si="1634">BKM28*$C$28</f>
        <v>964746779508618</v>
      </c>
      <c r="BKP28" s="222">
        <f t="shared" ref="BKP28" si="1635">BKN28*$C$28</f>
        <v>0</v>
      </c>
      <c r="BKQ28" s="222">
        <f t="shared" ref="BKQ28" si="1636">BKO28*$C$28</f>
        <v>993689182893876.63</v>
      </c>
      <c r="BKR28" s="222">
        <f t="shared" ref="BKR28" si="1637">BKP28*$C$28</f>
        <v>0</v>
      </c>
      <c r="BKS28" s="222">
        <f t="shared" ref="BKS28" si="1638">BKQ28*$C$28</f>
        <v>1023499858380693</v>
      </c>
      <c r="BKT28" s="222">
        <f t="shared" ref="BKT28" si="1639">BKR28*$C$28</f>
        <v>0</v>
      </c>
      <c r="BKU28" s="222">
        <f t="shared" ref="BKU28" si="1640">BKS28*$C$28</f>
        <v>1054204854132113.9</v>
      </c>
      <c r="BKV28" s="222">
        <f t="shared" ref="BKV28" si="1641">BKT28*$C$28</f>
        <v>0</v>
      </c>
      <c r="BKW28" s="222">
        <f t="shared" ref="BKW28" si="1642">BKU28*$C$28</f>
        <v>1085830999756077.4</v>
      </c>
      <c r="BKX28" s="222">
        <f t="shared" ref="BKX28" si="1643">BKV28*$C$28</f>
        <v>0</v>
      </c>
      <c r="BKY28" s="222">
        <f t="shared" ref="BKY28" si="1644">BKW28*$C$28</f>
        <v>1118405929748759.8</v>
      </c>
      <c r="BKZ28" s="222">
        <f t="shared" ref="BKZ28" si="1645">BKX28*$C$28</f>
        <v>0</v>
      </c>
      <c r="BLA28" s="222">
        <f t="shared" ref="BLA28" si="1646">BKY28*$C$28</f>
        <v>1151958107641222.5</v>
      </c>
      <c r="BLB28" s="222">
        <f t="shared" ref="BLB28" si="1647">BKZ28*$C$28</f>
        <v>0</v>
      </c>
      <c r="BLC28" s="222">
        <f t="shared" ref="BLC28" si="1648">BLA28*$C$28</f>
        <v>1186516850870459.3</v>
      </c>
      <c r="BLD28" s="222">
        <f t="shared" ref="BLD28" si="1649">BLB28*$C$28</f>
        <v>0</v>
      </c>
      <c r="BLE28" s="222">
        <f t="shared" ref="BLE28" si="1650">BLC28*$C$28</f>
        <v>1222112356396573</v>
      </c>
      <c r="BLF28" s="222">
        <f t="shared" ref="BLF28" si="1651">BLD28*$C$28</f>
        <v>0</v>
      </c>
      <c r="BLG28" s="222">
        <f t="shared" ref="BLG28" si="1652">BLE28*$C$28</f>
        <v>1258775727088470.3</v>
      </c>
      <c r="BLH28" s="222">
        <f t="shared" ref="BLH28" si="1653">BLF28*$C$28</f>
        <v>0</v>
      </c>
      <c r="BLI28" s="222">
        <f t="shared" ref="BLI28" si="1654">BLG28*$C$28</f>
        <v>1296538998901124.5</v>
      </c>
      <c r="BLJ28" s="222">
        <f t="shared" ref="BLJ28" si="1655">BLH28*$C$28</f>
        <v>0</v>
      </c>
      <c r="BLK28" s="222">
        <f t="shared" ref="BLK28" si="1656">BLI28*$C$28</f>
        <v>1335435168868158.3</v>
      </c>
      <c r="BLL28" s="222">
        <f t="shared" ref="BLL28" si="1657">BLJ28*$C$28</f>
        <v>0</v>
      </c>
      <c r="BLM28" s="222">
        <f t="shared" ref="BLM28" si="1658">BLK28*$C$28</f>
        <v>1375498223934203</v>
      </c>
      <c r="BLN28" s="222">
        <f t="shared" ref="BLN28" si="1659">BLL28*$C$28</f>
        <v>0</v>
      </c>
      <c r="BLO28" s="222">
        <f t="shared" ref="BLO28" si="1660">BLM28*$C$28</f>
        <v>1416763170652229.3</v>
      </c>
      <c r="BLP28" s="222">
        <f t="shared" ref="BLP28" si="1661">BLN28*$C$28</f>
        <v>0</v>
      </c>
      <c r="BLQ28" s="222">
        <f t="shared" ref="BLQ28" si="1662">BLO28*$C$28</f>
        <v>1459266065771796.3</v>
      </c>
      <c r="BLR28" s="222">
        <f t="shared" ref="BLR28" si="1663">BLP28*$C$28</f>
        <v>0</v>
      </c>
      <c r="BLS28" s="222">
        <f t="shared" ref="BLS28" si="1664">BLQ28*$C$28</f>
        <v>1503044047744950.3</v>
      </c>
      <c r="BLT28" s="222">
        <f t="shared" ref="BLT28" si="1665">BLR28*$C$28</f>
        <v>0</v>
      </c>
      <c r="BLU28" s="222">
        <f t="shared" ref="BLU28" si="1666">BLS28*$C$28</f>
        <v>1548135369177298.8</v>
      </c>
      <c r="BLV28" s="222">
        <f t="shared" ref="BLV28" si="1667">BLT28*$C$28</f>
        <v>0</v>
      </c>
      <c r="BLW28" s="222">
        <f t="shared" ref="BLW28" si="1668">BLU28*$C$28</f>
        <v>1594579430252617.8</v>
      </c>
      <c r="BLX28" s="222">
        <f t="shared" ref="BLX28" si="1669">BLV28*$C$28</f>
        <v>0</v>
      </c>
      <c r="BLY28" s="222">
        <f t="shared" ref="BLY28" si="1670">BLW28*$C$28</f>
        <v>1642416813160196.3</v>
      </c>
      <c r="BLZ28" s="222">
        <f t="shared" ref="BLZ28" si="1671">BLX28*$C$28</f>
        <v>0</v>
      </c>
      <c r="BMA28" s="222">
        <f t="shared" ref="BMA28" si="1672">BLY28*$C$28</f>
        <v>1691689317555002.3</v>
      </c>
      <c r="BMB28" s="222">
        <f t="shared" ref="BMB28" si="1673">BLZ28*$C$28</f>
        <v>0</v>
      </c>
      <c r="BMC28" s="222">
        <f t="shared" ref="BMC28" si="1674">BMA28*$C$28</f>
        <v>1742439997081652.3</v>
      </c>
      <c r="BMD28" s="222">
        <f t="shared" ref="BMD28" si="1675">BMB28*$C$28</f>
        <v>0</v>
      </c>
      <c r="BME28" s="222">
        <f t="shared" ref="BME28" si="1676">BMC28*$C$28</f>
        <v>1794713196994101.8</v>
      </c>
      <c r="BMF28" s="222">
        <f t="shared" ref="BMF28" si="1677">BMD28*$C$28</f>
        <v>0</v>
      </c>
      <c r="BMG28" s="222">
        <f t="shared" ref="BMG28" si="1678">BME28*$C$28</f>
        <v>1848554592903924.8</v>
      </c>
      <c r="BMH28" s="222">
        <f t="shared" ref="BMH28" si="1679">BMF28*$C$28</f>
        <v>0</v>
      </c>
      <c r="BMI28" s="222">
        <f t="shared" ref="BMI28" si="1680">BMG28*$C$28</f>
        <v>1904011230691042.5</v>
      </c>
      <c r="BMJ28" s="222">
        <f t="shared" ref="BMJ28" si="1681">BMH28*$C$28</f>
        <v>0</v>
      </c>
      <c r="BMK28" s="222">
        <f t="shared" ref="BMK28" si="1682">BMI28*$C$28</f>
        <v>1961131567611773.8</v>
      </c>
      <c r="BML28" s="222">
        <f t="shared" ref="BML28" si="1683">BMJ28*$C$28</f>
        <v>0</v>
      </c>
      <c r="BMM28" s="222">
        <f t="shared" ref="BMM28" si="1684">BMK28*$C$28</f>
        <v>2019965514640127</v>
      </c>
      <c r="BMN28" s="222">
        <f t="shared" ref="BMN28" si="1685">BML28*$C$28</f>
        <v>0</v>
      </c>
      <c r="BMO28" s="222">
        <f t="shared" ref="BMO28" si="1686">BMM28*$C$28</f>
        <v>2080564480079330.8</v>
      </c>
      <c r="BMP28" s="222">
        <f t="shared" ref="BMP28" si="1687">BMN28*$C$28</f>
        <v>0</v>
      </c>
      <c r="BMQ28" s="222">
        <f t="shared" ref="BMQ28" si="1688">BMO28*$C$28</f>
        <v>2142981414481710.8</v>
      </c>
      <c r="BMR28" s="222">
        <f t="shared" ref="BMR28" si="1689">BMP28*$C$28</f>
        <v>0</v>
      </c>
      <c r="BMS28" s="222">
        <f t="shared" ref="BMS28" si="1690">BMQ28*$C$28</f>
        <v>2207270856916162.3</v>
      </c>
      <c r="BMT28" s="222">
        <f t="shared" ref="BMT28" si="1691">BMR28*$C$28</f>
        <v>0</v>
      </c>
      <c r="BMU28" s="222">
        <f t="shared" ref="BMU28" si="1692">BMS28*$C$28</f>
        <v>2273488982623647</v>
      </c>
      <c r="BMV28" s="222">
        <f t="shared" ref="BMV28" si="1693">BMT28*$C$28</f>
        <v>0</v>
      </c>
      <c r="BMW28" s="222">
        <f t="shared" ref="BMW28" si="1694">BMU28*$C$28</f>
        <v>2341693652102356.5</v>
      </c>
      <c r="BMX28" s="222">
        <f t="shared" ref="BMX28" si="1695">BMV28*$C$28</f>
        <v>0</v>
      </c>
      <c r="BMY28" s="222">
        <f t="shared" ref="BMY28" si="1696">BMW28*$C$28</f>
        <v>2411944461665427.5</v>
      </c>
      <c r="BMZ28" s="222">
        <f t="shared" ref="BMZ28" si="1697">BMX28*$C$28</f>
        <v>0</v>
      </c>
      <c r="BNA28" s="222">
        <f t="shared" ref="BNA28" si="1698">BMY28*$C$28</f>
        <v>2484302795515390.5</v>
      </c>
      <c r="BNB28" s="222">
        <f t="shared" ref="BNB28" si="1699">BMZ28*$C$28</f>
        <v>0</v>
      </c>
      <c r="BNC28" s="222">
        <f t="shared" ref="BNC28" si="1700">BNA28*$C$28</f>
        <v>2558831879380852.5</v>
      </c>
      <c r="BND28" s="222">
        <f t="shared" ref="BND28" si="1701">BNB28*$C$28</f>
        <v>0</v>
      </c>
      <c r="BNE28" s="222">
        <f t="shared" ref="BNE28" si="1702">BNC28*$C$28</f>
        <v>2635596835762278</v>
      </c>
      <c r="BNF28" s="222">
        <f t="shared" ref="BNF28" si="1703">BND28*$C$28</f>
        <v>0</v>
      </c>
      <c r="BNG28" s="222">
        <f t="shared" ref="BNG28" si="1704">BNE28*$C$28</f>
        <v>2714664740835146.5</v>
      </c>
      <c r="BNH28" s="222">
        <f t="shared" ref="BNH28" si="1705">BNF28*$C$28</f>
        <v>0</v>
      </c>
      <c r="BNI28" s="222">
        <f t="shared" ref="BNI28" si="1706">BNG28*$C$28</f>
        <v>2796104683060201</v>
      </c>
      <c r="BNJ28" s="222">
        <f t="shared" ref="BNJ28" si="1707">BNH28*$C$28</f>
        <v>0</v>
      </c>
      <c r="BNK28" s="222">
        <f t="shared" ref="BNK28" si="1708">BNI28*$C$28</f>
        <v>2879987823552007</v>
      </c>
      <c r="BNL28" s="222">
        <f t="shared" ref="BNL28" si="1709">BNJ28*$C$28</f>
        <v>0</v>
      </c>
      <c r="BNM28" s="222">
        <f t="shared" ref="BNM28" si="1710">BNK28*$C$28</f>
        <v>2966387458258567.5</v>
      </c>
      <c r="BNN28" s="222">
        <f t="shared" ref="BNN28" si="1711">BNL28*$C$28</f>
        <v>0</v>
      </c>
      <c r="BNO28" s="222">
        <f t="shared" ref="BNO28" si="1712">BNM28*$C$28</f>
        <v>3055379082006324.5</v>
      </c>
      <c r="BNP28" s="222">
        <f t="shared" ref="BNP28" si="1713">BNN28*$C$28</f>
        <v>0</v>
      </c>
      <c r="BNQ28" s="222">
        <f t="shared" ref="BNQ28" si="1714">BNO28*$C$28</f>
        <v>3147040454466514.5</v>
      </c>
      <c r="BNR28" s="222">
        <f t="shared" ref="BNR28" si="1715">BNP28*$C$28</f>
        <v>0</v>
      </c>
      <c r="BNS28" s="222">
        <f t="shared" ref="BNS28" si="1716">BNQ28*$C$28</f>
        <v>3241451668100510</v>
      </c>
      <c r="BNT28" s="222">
        <f t="shared" ref="BNT28" si="1717">BNR28*$C$28</f>
        <v>0</v>
      </c>
      <c r="BNU28" s="222">
        <f t="shared" ref="BNU28" si="1718">BNS28*$C$28</f>
        <v>3338695218143525.5</v>
      </c>
      <c r="BNV28" s="222">
        <f t="shared" ref="BNV28" si="1719">BNT28*$C$28</f>
        <v>0</v>
      </c>
      <c r="BNW28" s="222">
        <f t="shared" ref="BNW28" si="1720">BNU28*$C$28</f>
        <v>3438856074687831.5</v>
      </c>
      <c r="BNX28" s="222">
        <f t="shared" ref="BNX28" si="1721">BNV28*$C$28</f>
        <v>0</v>
      </c>
      <c r="BNY28" s="222">
        <f t="shared" ref="BNY28" si="1722">BNW28*$C$28</f>
        <v>3542021756928466.5</v>
      </c>
      <c r="BNZ28" s="222">
        <f t="shared" ref="BNZ28" si="1723">BNX28*$C$28</f>
        <v>0</v>
      </c>
      <c r="BOA28" s="222">
        <f t="shared" ref="BOA28" si="1724">BNY28*$C$28</f>
        <v>3648282409636320.5</v>
      </c>
      <c r="BOB28" s="222">
        <f t="shared" ref="BOB28" si="1725">BNZ28*$C$28</f>
        <v>0</v>
      </c>
      <c r="BOC28" s="222">
        <f t="shared" ref="BOC28" si="1726">BOA28*$C$28</f>
        <v>3757730881925410</v>
      </c>
      <c r="BOD28" s="222">
        <f t="shared" ref="BOD28" si="1727">BOB28*$C$28</f>
        <v>0</v>
      </c>
      <c r="BOE28" s="222">
        <f t="shared" ref="BOE28" si="1728">BOC28*$C$28</f>
        <v>3870462808383172.5</v>
      </c>
      <c r="BOF28" s="222">
        <f t="shared" ref="BOF28" si="1729">BOD28*$C$28</f>
        <v>0</v>
      </c>
      <c r="BOG28" s="222">
        <f t="shared" ref="BOG28" si="1730">BOE28*$C$28</f>
        <v>3986576692634668</v>
      </c>
      <c r="BOH28" s="222">
        <f t="shared" ref="BOH28" si="1731">BOF28*$C$28</f>
        <v>0</v>
      </c>
      <c r="BOI28" s="222">
        <f t="shared" ref="BOI28" si="1732">BOG28*$C$28</f>
        <v>4106173993413708</v>
      </c>
      <c r="BOJ28" s="222">
        <f t="shared" ref="BOJ28" si="1733">BOH28*$C$28</f>
        <v>0</v>
      </c>
      <c r="BOK28" s="222">
        <f t="shared" ref="BOK28" si="1734">BOI28*$C$28</f>
        <v>4229359213216119.5</v>
      </c>
      <c r="BOL28" s="222">
        <f t="shared" ref="BOL28" si="1735">BOJ28*$C$28</f>
        <v>0</v>
      </c>
      <c r="BOM28" s="222">
        <f t="shared" ref="BOM28" si="1736">BOK28*$C$28</f>
        <v>4356239989612603</v>
      </c>
      <c r="BON28" s="222">
        <f t="shared" ref="BON28" si="1737">BOL28*$C$28</f>
        <v>0</v>
      </c>
      <c r="BOO28" s="222">
        <f t="shared" ref="BOO28" si="1738">BOM28*$C$28</f>
        <v>4486927189300981</v>
      </c>
      <c r="BOP28" s="222">
        <f t="shared" ref="BOP28" si="1739">BON28*$C$28</f>
        <v>0</v>
      </c>
      <c r="BOQ28" s="222">
        <f t="shared" ref="BOQ28" si="1740">BOO28*$C$28</f>
        <v>4621535004980011</v>
      </c>
      <c r="BOR28" s="222">
        <f t="shared" ref="BOR28" si="1741">BOP28*$C$28</f>
        <v>0</v>
      </c>
      <c r="BOS28" s="222">
        <f t="shared" ref="BOS28" si="1742">BOQ28*$C$28</f>
        <v>4760181055129411</v>
      </c>
      <c r="BOT28" s="222">
        <f t="shared" ref="BOT28" si="1743">BOR28*$C$28</f>
        <v>0</v>
      </c>
      <c r="BOU28" s="222">
        <f t="shared" ref="BOU28" si="1744">BOS28*$C$28</f>
        <v>4902986486783293</v>
      </c>
      <c r="BOV28" s="222">
        <f t="shared" ref="BOV28" si="1745">BOT28*$C$28</f>
        <v>0</v>
      </c>
      <c r="BOW28" s="222">
        <f t="shared" ref="BOW28" si="1746">BOU28*$C$28</f>
        <v>5050076081386792</v>
      </c>
      <c r="BOX28" s="222">
        <f t="shared" ref="BOX28" si="1747">BOV28*$C$28</f>
        <v>0</v>
      </c>
      <c r="BOY28" s="222">
        <f t="shared" ref="BOY28" si="1748">BOW28*$C$28</f>
        <v>5201578363828396</v>
      </c>
      <c r="BOZ28" s="222">
        <f t="shared" ref="BOZ28" si="1749">BOX28*$C$28</f>
        <v>0</v>
      </c>
      <c r="BPA28" s="222">
        <f t="shared" ref="BPA28" si="1750">BOY28*$C$28</f>
        <v>5357625714743248</v>
      </c>
      <c r="BPB28" s="222">
        <f t="shared" ref="BPB28" si="1751">BOZ28*$C$28</f>
        <v>0</v>
      </c>
      <c r="BPC28" s="222">
        <f t="shared" ref="BPC28" si="1752">BPA28*$C$28</f>
        <v>5518354486185546</v>
      </c>
      <c r="BPD28" s="222">
        <f t="shared" ref="BPD28" si="1753">BPB28*$C$28</f>
        <v>0</v>
      </c>
      <c r="BPE28" s="222">
        <f t="shared" ref="BPE28" si="1754">BPC28*$C$28</f>
        <v>5683905120771113</v>
      </c>
      <c r="BPF28" s="222">
        <f t="shared" ref="BPF28" si="1755">BPD28*$C$28</f>
        <v>0</v>
      </c>
      <c r="BPG28" s="222">
        <f t="shared" ref="BPG28" si="1756">BPE28*$C$28</f>
        <v>5854422274394247</v>
      </c>
      <c r="BPH28" s="222">
        <f t="shared" ref="BPH28" si="1757">BPF28*$C$28</f>
        <v>0</v>
      </c>
      <c r="BPI28" s="222">
        <f t="shared" ref="BPI28" si="1758">BPG28*$C$28</f>
        <v>6030054942626075</v>
      </c>
      <c r="BPJ28" s="222">
        <f t="shared" ref="BPJ28" si="1759">BPH28*$C$28</f>
        <v>0</v>
      </c>
      <c r="BPK28" s="222">
        <f t="shared" ref="BPK28" si="1760">BPI28*$C$28</f>
        <v>6210956590904857</v>
      </c>
      <c r="BPL28" s="222">
        <f t="shared" ref="BPL28" si="1761">BPJ28*$C$28</f>
        <v>0</v>
      </c>
      <c r="BPM28" s="222">
        <f t="shared" ref="BPM28" si="1762">BPK28*$C$28</f>
        <v>6397285288632003</v>
      </c>
      <c r="BPN28" s="222">
        <f t="shared" ref="BPN28" si="1763">BPL28*$C$28</f>
        <v>0</v>
      </c>
      <c r="BPO28" s="222">
        <f t="shared" ref="BPO28" si="1764">BPM28*$C$28</f>
        <v>6589203847290963</v>
      </c>
      <c r="BPP28" s="222">
        <f t="shared" ref="BPP28" si="1765">BPN28*$C$28</f>
        <v>0</v>
      </c>
      <c r="BPQ28" s="222">
        <f t="shared" ref="BPQ28" si="1766">BPO28*$C$28</f>
        <v>6786879962709692</v>
      </c>
      <c r="BPR28" s="222">
        <f t="shared" ref="BPR28" si="1767">BPP28*$C$28</f>
        <v>0</v>
      </c>
      <c r="BPS28" s="222">
        <f t="shared" ref="BPS28" si="1768">BPQ28*$C$28</f>
        <v>6990486361590983</v>
      </c>
      <c r="BPT28" s="222">
        <f t="shared" ref="BPT28" si="1769">BPR28*$C$28</f>
        <v>0</v>
      </c>
      <c r="BPU28" s="222">
        <f t="shared" ref="BPU28" si="1770">BPS28*$C$28</f>
        <v>7200200952438713</v>
      </c>
      <c r="BPV28" s="222">
        <f t="shared" ref="BPV28" si="1771">BPT28*$C$28</f>
        <v>0</v>
      </c>
      <c r="BPW28" s="222">
        <f t="shared" ref="BPW28" si="1772">BPU28*$C$28</f>
        <v>7416206981011875</v>
      </c>
      <c r="BPX28" s="222">
        <f t="shared" ref="BPX28" si="1773">BPV28*$C$28</f>
        <v>0</v>
      </c>
      <c r="BPY28" s="222">
        <f t="shared" ref="BPY28" si="1774">BPW28*$C$28</f>
        <v>7638693190442231</v>
      </c>
      <c r="BPZ28" s="222">
        <f t="shared" ref="BPZ28" si="1775">BPX28*$C$28</f>
        <v>0</v>
      </c>
      <c r="BQA28" s="222">
        <f t="shared" ref="BQA28" si="1776">BPY28*$C$28</f>
        <v>7867853986155498</v>
      </c>
      <c r="BQB28" s="222">
        <f t="shared" ref="BQB28" si="1777">BPZ28*$C$28</f>
        <v>0</v>
      </c>
      <c r="BQC28" s="222">
        <f t="shared" ref="BQC28" si="1778">BQA28*$C$28</f>
        <v>8103889605740163</v>
      </c>
      <c r="BQD28" s="222">
        <f t="shared" ref="BQD28" si="1779">BQB28*$C$28</f>
        <v>0</v>
      </c>
      <c r="BQE28" s="222">
        <f t="shared" ref="BQE28" si="1780">BQC28*$C$28</f>
        <v>8347006293912368</v>
      </c>
      <c r="BQF28" s="222">
        <f t="shared" ref="BQF28" si="1781">BQD28*$C$28</f>
        <v>0</v>
      </c>
      <c r="BQG28" s="222">
        <f t="shared" ref="BQG28" si="1782">BQE28*$C$28</f>
        <v>8597416482729739</v>
      </c>
      <c r="BQH28" s="222">
        <f t="shared" ref="BQH28" si="1783">BQF28*$C$28</f>
        <v>0</v>
      </c>
      <c r="BQI28" s="222">
        <f t="shared" ref="BQI28" si="1784">BQG28*$C$28</f>
        <v>8855338977211631</v>
      </c>
      <c r="BQJ28" s="222">
        <f t="shared" ref="BQJ28" si="1785">BQH28*$C$28</f>
        <v>0</v>
      </c>
      <c r="BQK28" s="222">
        <f t="shared" ref="BQK28" si="1786">BQI28*$C$28</f>
        <v>9120999146527980</v>
      </c>
      <c r="BQL28" s="222">
        <f t="shared" ref="BQL28" si="1787">BQJ28*$C$28</f>
        <v>0</v>
      </c>
      <c r="BQM28" s="222">
        <f t="shared" ref="BQM28" si="1788">BQK28*$C$28</f>
        <v>9394629120923820</v>
      </c>
      <c r="BQN28" s="222">
        <f t="shared" ref="BQN28" si="1789">BQL28*$C$28</f>
        <v>0</v>
      </c>
      <c r="BQO28" s="222">
        <f t="shared" ref="BQO28" si="1790">BQM28*$C$28</f>
        <v>9676467994551534</v>
      </c>
      <c r="BQP28" s="222">
        <f t="shared" ref="BQP28" si="1791">BQN28*$C$28</f>
        <v>0</v>
      </c>
      <c r="BQQ28" s="222">
        <f t="shared" ref="BQQ28" si="1792">BQO28*$C$28</f>
        <v>9966762034388080</v>
      </c>
      <c r="BQR28" s="222">
        <f t="shared" ref="BQR28" si="1793">BQP28*$C$28</f>
        <v>0</v>
      </c>
      <c r="BQS28" s="222">
        <f t="shared" ref="BQS28" si="1794">BQQ28*$C$28</f>
        <v>1.0265764895419722E+16</v>
      </c>
      <c r="BQT28" s="222">
        <f t="shared" ref="BQT28" si="1795">BQR28*$C$28</f>
        <v>0</v>
      </c>
      <c r="BQU28" s="222">
        <f t="shared" ref="BQU28" si="1796">BQS28*$C$28</f>
        <v>1.0573737842282314E+16</v>
      </c>
      <c r="BQV28" s="222">
        <f t="shared" ref="BQV28" si="1797">BQT28*$C$28</f>
        <v>0</v>
      </c>
      <c r="BQW28" s="222">
        <f t="shared" ref="BQW28" si="1798">BQU28*$C$28</f>
        <v>1.0890949977550784E+16</v>
      </c>
      <c r="BQX28" s="222">
        <f t="shared" ref="BQX28" si="1799">BQV28*$C$28</f>
        <v>0</v>
      </c>
      <c r="BQY28" s="222">
        <f t="shared" ref="BQY28" si="1800">BQW28*$C$28</f>
        <v>1.1217678476877308E+16</v>
      </c>
      <c r="BQZ28" s="222">
        <f t="shared" ref="BQZ28" si="1801">BQX28*$C$28</f>
        <v>0</v>
      </c>
      <c r="BRA28" s="222">
        <f t="shared" ref="BRA28" si="1802">BQY28*$C$28</f>
        <v>1.1554208831183628E+16</v>
      </c>
      <c r="BRB28" s="222">
        <f t="shared" ref="BRB28" si="1803">BQZ28*$C$28</f>
        <v>0</v>
      </c>
      <c r="BRC28" s="222">
        <f t="shared" ref="BRC28" si="1804">BRA28*$C$28</f>
        <v>1.1900835096119138E+16</v>
      </c>
      <c r="BRD28" s="222">
        <f t="shared" ref="BRD28" si="1805">BRB28*$C$28</f>
        <v>0</v>
      </c>
      <c r="BRE28" s="222">
        <f t="shared" ref="BRE28" si="1806">BRC28*$C$28</f>
        <v>1.2257860149002712E+16</v>
      </c>
      <c r="BRF28" s="222">
        <f t="shared" ref="BRF28" si="1807">BRD28*$C$28</f>
        <v>0</v>
      </c>
      <c r="BRG28" s="222">
        <f t="shared" ref="BRG28" si="1808">BRE28*$C$28</f>
        <v>1.2625595953472794E+16</v>
      </c>
      <c r="BRH28" s="222">
        <f t="shared" ref="BRH28" si="1809">BRF28*$C$28</f>
        <v>0</v>
      </c>
      <c r="BRI28" s="222">
        <f t="shared" ref="BRI28" si="1810">BRG28*$C$28</f>
        <v>1.3004363832076978E+16</v>
      </c>
      <c r="BRJ28" s="222">
        <f t="shared" ref="BRJ28" si="1811">BRH28*$C$28</f>
        <v>0</v>
      </c>
      <c r="BRK28" s="222">
        <f t="shared" ref="BRK28" si="1812">BRI28*$C$28</f>
        <v>1.3394494747039288E+16</v>
      </c>
      <c r="BRL28" s="222">
        <f t="shared" ref="BRL28" si="1813">BRJ28*$C$28</f>
        <v>0</v>
      </c>
      <c r="BRM28" s="222">
        <f t="shared" ref="BRM28" si="1814">BRK28*$C$28</f>
        <v>1.3796329589450466E+16</v>
      </c>
      <c r="BRN28" s="222">
        <f t="shared" ref="BRN28" si="1815">BRL28*$C$28</f>
        <v>0</v>
      </c>
      <c r="BRO28" s="222">
        <f t="shared" ref="BRO28" si="1816">BRM28*$C$28</f>
        <v>1.421021947713398E+16</v>
      </c>
      <c r="BRP28" s="222">
        <f t="shared" ref="BRP28" si="1817">BRN28*$C$28</f>
        <v>0</v>
      </c>
      <c r="BRQ28" s="222">
        <f t="shared" ref="BRQ28" si="1818">BRO28*$C$28</f>
        <v>1.4636526061448E+16</v>
      </c>
      <c r="BRR28" s="222">
        <f t="shared" ref="BRR28" si="1819">BRP28*$C$28</f>
        <v>0</v>
      </c>
      <c r="BRS28" s="222">
        <f t="shared" ref="BRS28" si="1820">BRQ28*$C$28</f>
        <v>1.507562184329144E+16</v>
      </c>
      <c r="BRT28" s="222">
        <f t="shared" ref="BRT28" si="1821">BRR28*$C$28</f>
        <v>0</v>
      </c>
      <c r="BRU28" s="222">
        <f t="shared" ref="BRU28" si="1822">BRS28*$C$28</f>
        <v>1.5527890498590184E+16</v>
      </c>
      <c r="BRV28" s="222">
        <f t="shared" ref="BRV28" si="1823">BRT28*$C$28</f>
        <v>0</v>
      </c>
      <c r="BRW28" s="222">
        <f t="shared" ref="BRW28" si="1824">BRU28*$C$28</f>
        <v>1.599372721354789E+16</v>
      </c>
      <c r="BRX28" s="222">
        <f t="shared" ref="BRX28" si="1825">BRV28*$C$28</f>
        <v>0</v>
      </c>
      <c r="BRY28" s="222">
        <f t="shared" ref="BRY28" si="1826">BRW28*$C$28</f>
        <v>1.6473539029954328E+16</v>
      </c>
      <c r="BRZ28" s="222">
        <f t="shared" ref="BRZ28" si="1827">BRX28*$C$28</f>
        <v>0</v>
      </c>
      <c r="BSA28" s="222">
        <f t="shared" ref="BSA28" si="1828">BRY28*$C$28</f>
        <v>1.6967745200852958E+16</v>
      </c>
      <c r="BSB28" s="222">
        <f t="shared" ref="BSB28" si="1829">BRZ28*$C$28</f>
        <v>0</v>
      </c>
      <c r="BSC28" s="222">
        <f t="shared" ref="BSC28" si="1830">BSA28*$C$28</f>
        <v>1.7476777556878548E+16</v>
      </c>
      <c r="BSD28" s="222">
        <f t="shared" ref="BSD28" si="1831">BSB28*$C$28</f>
        <v>0</v>
      </c>
      <c r="BSE28" s="222">
        <f t="shared" ref="BSE28" si="1832">BSC28*$C$28</f>
        <v>1.8001080883584904E+16</v>
      </c>
      <c r="BSF28" s="222">
        <f t="shared" ref="BSF28" si="1833">BSD28*$C$28</f>
        <v>0</v>
      </c>
      <c r="BSG28" s="222">
        <f t="shared" ref="BSG28" si="1834">BSE28*$C$28</f>
        <v>1.8541113310092452E+16</v>
      </c>
      <c r="BSH28" s="222">
        <f t="shared" ref="BSH28" si="1835">BSF28*$C$28</f>
        <v>0</v>
      </c>
      <c r="BSI28" s="222">
        <f t="shared" ref="BSI28" si="1836">BSG28*$C$28</f>
        <v>1.9097346709395228E+16</v>
      </c>
      <c r="BSJ28" s="222">
        <f t="shared" ref="BSJ28" si="1837">BSH28*$C$28</f>
        <v>0</v>
      </c>
      <c r="BSK28" s="222">
        <f t="shared" ref="BSK28" si="1838">BSI28*$C$28</f>
        <v>1.9670267110677084E+16</v>
      </c>
      <c r="BSL28" s="222">
        <f t="shared" ref="BSL28" si="1839">BSJ28*$C$28</f>
        <v>0</v>
      </c>
      <c r="BSM28" s="222">
        <f t="shared" ref="BSM28" si="1840">BSK28*$C$28</f>
        <v>2.0260375123997396E+16</v>
      </c>
      <c r="BSN28" s="222">
        <f t="shared" ref="BSN28" si="1841">BSL28*$C$28</f>
        <v>0</v>
      </c>
      <c r="BSO28" s="222">
        <f t="shared" ref="BSO28" si="1842">BSM28*$C$28</f>
        <v>2.086818637771732E+16</v>
      </c>
      <c r="BSP28" s="222">
        <f t="shared" ref="BSP28" si="1843">BSN28*$C$28</f>
        <v>0</v>
      </c>
      <c r="BSQ28" s="222">
        <f t="shared" ref="BSQ28" si="1844">BSO28*$C$28</f>
        <v>2.149423196904884E+16</v>
      </c>
      <c r="BSR28" s="222">
        <f t="shared" ref="BSR28" si="1845">BSP28*$C$28</f>
        <v>0</v>
      </c>
      <c r="BSS28" s="222">
        <f t="shared" ref="BSS28" si="1846">BSQ28*$C$28</f>
        <v>2.2139058928120304E+16</v>
      </c>
      <c r="BST28" s="222">
        <f t="shared" ref="BST28" si="1847">BSR28*$C$28</f>
        <v>0</v>
      </c>
      <c r="BSU28" s="222">
        <f t="shared" ref="BSU28" si="1848">BSS28*$C$28</f>
        <v>2.2803230695963912E+16</v>
      </c>
      <c r="BSV28" s="222">
        <f t="shared" ref="BSV28" si="1849">BST28*$C$28</f>
        <v>0</v>
      </c>
      <c r="BSW28" s="222">
        <f t="shared" ref="BSW28" si="1850">BSU28*$C$28</f>
        <v>2.3487327616842828E+16</v>
      </c>
      <c r="BSX28" s="222">
        <f t="shared" ref="BSX28" si="1851">BSV28*$C$28</f>
        <v>0</v>
      </c>
      <c r="BSY28" s="222">
        <f t="shared" ref="BSY28" si="1852">BSW28*$C$28</f>
        <v>2.4191947445348112E+16</v>
      </c>
      <c r="BSZ28" s="222">
        <f t="shared" ref="BSZ28" si="1853">BSX28*$C$28</f>
        <v>0</v>
      </c>
      <c r="BTA28" s="222">
        <f t="shared" ref="BTA28" si="1854">BSY28*$C$28</f>
        <v>2.4917705868708556E+16</v>
      </c>
      <c r="BTB28" s="222">
        <f t="shared" ref="BTB28" si="1855">BSZ28*$C$28</f>
        <v>0</v>
      </c>
      <c r="BTC28" s="222">
        <f t="shared" ref="BTC28" si="1856">BTA28*$C$28</f>
        <v>2.5665237044769812E+16</v>
      </c>
      <c r="BTD28" s="222">
        <f t="shared" ref="BTD28" si="1857">BTB28*$C$28</f>
        <v>0</v>
      </c>
      <c r="BTE28" s="222">
        <f t="shared" ref="BTE28" si="1858">BTC28*$C$28</f>
        <v>2.6435194156112908E+16</v>
      </c>
      <c r="BTF28" s="222">
        <f t="shared" ref="BTF28" si="1859">BTD28*$C$28</f>
        <v>0</v>
      </c>
      <c r="BTG28" s="222">
        <f t="shared" ref="BTG28" si="1860">BTE28*$C$28</f>
        <v>2.7228249980796296E+16</v>
      </c>
      <c r="BTH28" s="222">
        <f t="shared" ref="BTH28" si="1861">BTF28*$C$28</f>
        <v>0</v>
      </c>
      <c r="BTI28" s="222">
        <f t="shared" ref="BTI28" si="1862">BTG28*$C$28</f>
        <v>2.8045097480220184E+16</v>
      </c>
      <c r="BTJ28" s="222">
        <f t="shared" ref="BTJ28" si="1863">BTH28*$C$28</f>
        <v>0</v>
      </c>
      <c r="BTK28" s="222">
        <f t="shared" ref="BTK28" si="1864">BTI28*$C$28</f>
        <v>2.8886450404626792E+16</v>
      </c>
      <c r="BTL28" s="222">
        <f t="shared" ref="BTL28" si="1865">BTJ28*$C$28</f>
        <v>0</v>
      </c>
      <c r="BTM28" s="222">
        <f t="shared" ref="BTM28" si="1866">BTK28*$C$28</f>
        <v>2.9753043916765596E+16</v>
      </c>
      <c r="BTN28" s="222">
        <f t="shared" ref="BTN28" si="1867">BTL28*$C$28</f>
        <v>0</v>
      </c>
      <c r="BTO28" s="222">
        <f t="shared" ref="BTO28" si="1868">BTM28*$C$28</f>
        <v>3.0645635234268564E+16</v>
      </c>
      <c r="BTP28" s="222">
        <f t="shared" ref="BTP28" si="1869">BTN28*$C$28</f>
        <v>0</v>
      </c>
      <c r="BTQ28" s="222">
        <f t="shared" ref="BTQ28" si="1870">BTO28*$C$28</f>
        <v>3.156500429129662E+16</v>
      </c>
      <c r="BTR28" s="222">
        <f t="shared" ref="BTR28" si="1871">BTP28*$C$28</f>
        <v>0</v>
      </c>
      <c r="BTS28" s="222">
        <f t="shared" ref="BTS28" si="1872">BTQ28*$C$28</f>
        <v>3.251195442003552E+16</v>
      </c>
      <c r="BTT28" s="222">
        <f t="shared" ref="BTT28" si="1873">BTR28*$C$28</f>
        <v>0</v>
      </c>
      <c r="BTU28" s="222">
        <f t="shared" ref="BTU28" si="1874">BTS28*$C$28</f>
        <v>3.3487313052636588E+16</v>
      </c>
      <c r="BTV28" s="222">
        <f t="shared" ref="BTV28" si="1875">BTT28*$C$28</f>
        <v>0</v>
      </c>
      <c r="BTW28" s="222">
        <f t="shared" ref="BTW28" si="1876">BTU28*$C$28</f>
        <v>3.4491932444215688E+16</v>
      </c>
      <c r="BTX28" s="222">
        <f t="shared" ref="BTX28" si="1877">BTV28*$C$28</f>
        <v>0</v>
      </c>
      <c r="BTY28" s="222">
        <f t="shared" ref="BTY28" si="1878">BTW28*$C$28</f>
        <v>3.552669041754216E+16</v>
      </c>
      <c r="BTZ28" s="222">
        <f t="shared" ref="BTZ28" si="1879">BTX28*$C$28</f>
        <v>0</v>
      </c>
      <c r="BUA28" s="222">
        <f t="shared" ref="BUA28" si="1880">BTY28*$C$28</f>
        <v>3.6592491130068424E+16</v>
      </c>
      <c r="BUB28" s="222">
        <f t="shared" ref="BUB28" si="1881">BTZ28*$C$28</f>
        <v>0</v>
      </c>
      <c r="BUC28" s="222">
        <f t="shared" ref="BUC28" si="1882">BUA28*$C$28</f>
        <v>3.769026586397048E+16</v>
      </c>
      <c r="BUD28" s="222">
        <f t="shared" ref="BUD28" si="1883">BUB28*$C$28</f>
        <v>0</v>
      </c>
      <c r="BUE28" s="222">
        <f t="shared" ref="BUE28" si="1884">BUC28*$C$28</f>
        <v>3.8820973839889592E+16</v>
      </c>
      <c r="BUF28" s="222">
        <f t="shared" ref="BUF28" si="1885">BUD28*$C$28</f>
        <v>0</v>
      </c>
      <c r="BUG28" s="222">
        <f t="shared" ref="BUG28" si="1886">BUE28*$C$28</f>
        <v>3.998560305508628E+16</v>
      </c>
      <c r="BUH28" s="222">
        <f t="shared" ref="BUH28" si="1887">BUF28*$C$28</f>
        <v>0</v>
      </c>
      <c r="BUI28" s="222">
        <f t="shared" ref="BUI28" si="1888">BUG28*$C$28</f>
        <v>4.1185171146738872E+16</v>
      </c>
      <c r="BUJ28" s="222">
        <f t="shared" ref="BUJ28" si="1889">BUH28*$C$28</f>
        <v>0</v>
      </c>
      <c r="BUK28" s="222">
        <f t="shared" ref="BUK28" si="1890">BUI28*$C$28</f>
        <v>4.242072628114104E+16</v>
      </c>
      <c r="BUL28" s="222">
        <f t="shared" ref="BUL28" si="1891">BUJ28*$C$28</f>
        <v>0</v>
      </c>
      <c r="BUM28" s="222">
        <f t="shared" ref="BUM28" si="1892">BUK28*$C$28</f>
        <v>4.3693348069575272E+16</v>
      </c>
      <c r="BUN28" s="222">
        <f t="shared" ref="BUN28" si="1893">BUL28*$C$28</f>
        <v>0</v>
      </c>
      <c r="BUO28" s="222">
        <f t="shared" ref="BUO28" si="1894">BUM28*$C$28</f>
        <v>4.5004148511662528E+16</v>
      </c>
      <c r="BUP28" s="222">
        <f t="shared" ref="BUP28" si="1895">BUN28*$C$28</f>
        <v>0</v>
      </c>
      <c r="BUQ28" s="222">
        <f t="shared" ref="BUQ28" si="1896">BUO28*$C$28</f>
        <v>4.6354272967012408E+16</v>
      </c>
      <c r="BUR28" s="222">
        <f t="shared" ref="BUR28" si="1897">BUP28*$C$28</f>
        <v>0</v>
      </c>
      <c r="BUS28" s="222">
        <f t="shared" ref="BUS28" si="1898">BUQ28*$C$28</f>
        <v>4.7744901156022784E+16</v>
      </c>
      <c r="BUT28" s="222">
        <f t="shared" ref="BUT28" si="1899">BUR28*$C$28</f>
        <v>0</v>
      </c>
      <c r="BUU28" s="222">
        <f t="shared" ref="BUU28" si="1900">BUS28*$C$28</f>
        <v>4.9177248190703472E+16</v>
      </c>
      <c r="BUV28" s="222">
        <f t="shared" ref="BUV28" si="1901">BUT28*$C$28</f>
        <v>0</v>
      </c>
      <c r="BUW28" s="222">
        <f t="shared" ref="BUW28" si="1902">BUU28*$C$28</f>
        <v>5.0652565636424576E+16</v>
      </c>
      <c r="BUX28" s="222">
        <f t="shared" ref="BUX28" si="1903">BUV28*$C$28</f>
        <v>0</v>
      </c>
      <c r="BUY28" s="222">
        <f t="shared" ref="BUY28" si="1904">BUW28*$C$28</f>
        <v>5.2172142605517312E+16</v>
      </c>
      <c r="BUZ28" s="222">
        <f t="shared" ref="BUZ28" si="1905">BUX28*$C$28</f>
        <v>0</v>
      </c>
      <c r="BVA28" s="222">
        <f t="shared" ref="BVA28" si="1906">BUY28*$C$28</f>
        <v>5.3737306883682832E+16</v>
      </c>
      <c r="BVB28" s="222">
        <f t="shared" ref="BVB28" si="1907">BUZ28*$C$28</f>
        <v>0</v>
      </c>
      <c r="BVC28" s="222">
        <f t="shared" ref="BVC28" si="1908">BVA28*$C$28</f>
        <v>5.534942609019332E+16</v>
      </c>
      <c r="BVD28" s="222">
        <f t="shared" ref="BVD28" si="1909">BVB28*$C$28</f>
        <v>0</v>
      </c>
      <c r="BVE28" s="222">
        <f t="shared" ref="BVE28" si="1910">BVC28*$C$28</f>
        <v>5.700990887289912E+16</v>
      </c>
      <c r="BVF28" s="222">
        <f t="shared" ref="BVF28" si="1911">BVD28*$C$28</f>
        <v>0</v>
      </c>
      <c r="BVG28" s="222">
        <f t="shared" ref="BVG28" si="1912">BVE28*$C$28</f>
        <v>5.8720206139086096E+16</v>
      </c>
      <c r="BVH28" s="222">
        <f t="shared" ref="BVH28" si="1913">BVF28*$C$28</f>
        <v>0</v>
      </c>
      <c r="BVI28" s="222">
        <f t="shared" ref="BVI28" si="1914">BVG28*$C$28</f>
        <v>6.048181232325868E+16</v>
      </c>
      <c r="BVJ28" s="222">
        <f t="shared" ref="BVJ28" si="1915">BVH28*$C$28</f>
        <v>0</v>
      </c>
      <c r="BVK28" s="222">
        <f t="shared" ref="BVK28" si="1916">BVI28*$C$28</f>
        <v>6.229626669295644E+16</v>
      </c>
      <c r="BVL28" s="222">
        <f t="shared" ref="BVL28" si="1917">BVJ28*$C$28</f>
        <v>0</v>
      </c>
      <c r="BVM28" s="222">
        <f t="shared" ref="BVM28" si="1918">BVK28*$C$28</f>
        <v>6.4165154693745136E+16</v>
      </c>
      <c r="BVN28" s="222">
        <f t="shared" ref="BVN28" si="1919">BVL28*$C$28</f>
        <v>0</v>
      </c>
      <c r="BVO28" s="222">
        <f t="shared" ref="BVO28" si="1920">BVM28*$C$28</f>
        <v>6.6090109334557488E+16</v>
      </c>
      <c r="BVP28" s="222">
        <f t="shared" ref="BVP28" si="1921">BVN28*$C$28</f>
        <v>0</v>
      </c>
      <c r="BVQ28" s="222">
        <f t="shared" ref="BVQ28" si="1922">BVO28*$C$28</f>
        <v>6.8072812614594216E+16</v>
      </c>
      <c r="BVR28" s="222">
        <f t="shared" ref="BVR28" si="1923">BVP28*$C$28</f>
        <v>0</v>
      </c>
      <c r="BVS28" s="222">
        <f t="shared" ref="BVS28" si="1924">BVQ28*$C$28</f>
        <v>7.0114996993032048E+16</v>
      </c>
      <c r="BVT28" s="222">
        <f t="shared" ref="BVT28" si="1925">BVR28*$C$28</f>
        <v>0</v>
      </c>
      <c r="BVU28" s="222">
        <f t="shared" ref="BVU28" si="1926">BVS28*$C$28</f>
        <v>7.2218446902823008E+16</v>
      </c>
      <c r="BVV28" s="222">
        <f t="shared" ref="BVV28" si="1927">BVT28*$C$28</f>
        <v>0</v>
      </c>
      <c r="BVW28" s="222">
        <f t="shared" ref="BVW28" si="1928">BVU28*$C$28</f>
        <v>7.4385000309907696E+16</v>
      </c>
      <c r="BVX28" s="222">
        <f t="shared" ref="BVX28" si="1929">BVV28*$C$28</f>
        <v>0</v>
      </c>
      <c r="BVY28" s="222">
        <f t="shared" ref="BVY28" si="1930">BVW28*$C$28</f>
        <v>7.6616550319204928E+16</v>
      </c>
      <c r="BVZ28" s="222">
        <f t="shared" ref="BVZ28" si="1931">BVX28*$C$28</f>
        <v>0</v>
      </c>
      <c r="BWA28" s="222">
        <f t="shared" ref="BWA28" si="1932">BVY28*$C$28</f>
        <v>7.8915046828781072E+16</v>
      </c>
      <c r="BWB28" s="222">
        <f t="shared" ref="BWB28" si="1933">BVZ28*$C$28</f>
        <v>0</v>
      </c>
      <c r="BWC28" s="222">
        <f t="shared" ref="BWC28" si="1934">BWA28*$C$28</f>
        <v>8.1282498233644512E+16</v>
      </c>
      <c r="BWD28" s="222">
        <f t="shared" ref="BWD28" si="1935">BWB28*$C$28</f>
        <v>0</v>
      </c>
      <c r="BWE28" s="222">
        <f t="shared" ref="BWE28" si="1936">BWC28*$C$28</f>
        <v>8.3720973180653856E+16</v>
      </c>
      <c r="BWF28" s="222">
        <f t="shared" ref="BWF28" si="1937">BWD28*$C$28</f>
        <v>0</v>
      </c>
      <c r="BWG28" s="222">
        <f t="shared" ref="BWG28" si="1938">BWE28*$C$28</f>
        <v>8.6232602376073472E+16</v>
      </c>
      <c r="BWH28" s="222">
        <f t="shared" ref="BWH28" si="1939">BWF28*$C$28</f>
        <v>0</v>
      </c>
      <c r="BWI28" s="222">
        <f t="shared" ref="BWI28" si="1940">BWG28*$C$28</f>
        <v>8.881958044735568E+16</v>
      </c>
      <c r="BWJ28" s="222">
        <f t="shared" ref="BWJ28" si="1941">BWH28*$C$28</f>
        <v>0</v>
      </c>
      <c r="BWK28" s="222">
        <f t="shared" ref="BWK28" si="1942">BWI28*$C$28</f>
        <v>9.1484167860776352E+16</v>
      </c>
      <c r="BWL28" s="222">
        <f t="shared" ref="BWL28" si="1943">BWJ28*$C$28</f>
        <v>0</v>
      </c>
      <c r="BWM28" s="222">
        <f t="shared" ref="BWM28" si="1944">BWK28*$C$28</f>
        <v>9.4228692896599648E+16</v>
      </c>
      <c r="BWN28" s="222">
        <f t="shared" ref="BWN28" si="1945">BWL28*$C$28</f>
        <v>0</v>
      </c>
      <c r="BWO28" s="222">
        <f t="shared" ref="BWO28" si="1946">BWM28*$C$28</f>
        <v>9.7055553683497632E+16</v>
      </c>
      <c r="BWP28" s="222">
        <f t="shared" ref="BWP28" si="1947">BWN28*$C$28</f>
        <v>0</v>
      </c>
      <c r="BWQ28" s="222">
        <f t="shared" ref="BWQ28" si="1948">BWO28*$C$28</f>
        <v>9.996722029400256E+16</v>
      </c>
      <c r="BWR28" s="222">
        <f t="shared" ref="BWR28" si="1949">BWP28*$C$28</f>
        <v>0</v>
      </c>
      <c r="BWS28" s="222">
        <f t="shared" ref="BWS28" si="1950">BWQ28*$C$28</f>
        <v>1.0296623690282264E+17</v>
      </c>
      <c r="BWT28" s="222">
        <f t="shared" ref="BWT28" si="1951">BWR28*$C$28</f>
        <v>0</v>
      </c>
      <c r="BWU28" s="222">
        <f t="shared" ref="BWU28" si="1952">BWS28*$C$28</f>
        <v>1.0605522400990733E+17</v>
      </c>
      <c r="BWV28" s="222">
        <f t="shared" ref="BWV28" si="1953">BWT28*$C$28</f>
        <v>0</v>
      </c>
      <c r="BWW28" s="222">
        <f t="shared" ref="BWW28" si="1954">BWU28*$C$28</f>
        <v>1.0923688073020454E+17</v>
      </c>
      <c r="BWX28" s="222">
        <f t="shared" ref="BWX28" si="1955">BWV28*$C$28</f>
        <v>0</v>
      </c>
      <c r="BWY28" s="222">
        <f t="shared" ref="BWY28" si="1956">BWW28*$C$28</f>
        <v>1.1251398715211069E+17</v>
      </c>
      <c r="BWZ28" s="222">
        <f t="shared" ref="BWZ28" si="1957">BWX28*$C$28</f>
        <v>0</v>
      </c>
      <c r="BXA28" s="222">
        <f t="shared" ref="BXA28" si="1958">BWY28*$C$28</f>
        <v>1.1588940676667402E+17</v>
      </c>
      <c r="BXB28" s="222">
        <f t="shared" ref="BXB28" si="1959">BWZ28*$C$28</f>
        <v>0</v>
      </c>
      <c r="BXC28" s="222">
        <f t="shared" ref="BXC28" si="1960">BXA28*$C$28</f>
        <v>1.1936608896967424E+17</v>
      </c>
      <c r="BXD28" s="222">
        <f t="shared" ref="BXD28" si="1961">BXB28*$C$28</f>
        <v>0</v>
      </c>
      <c r="BXE28" s="222">
        <f t="shared" ref="BXE28" si="1962">BXC28*$C$28</f>
        <v>1.2294707163876446E+17</v>
      </c>
      <c r="BXF28" s="222">
        <f t="shared" ref="BXF28" si="1963">BXD28*$C$28</f>
        <v>0</v>
      </c>
      <c r="BXG28" s="222">
        <f t="shared" ref="BXG28" si="1964">BXE28*$C$28</f>
        <v>1.2663548378792741E+17</v>
      </c>
      <c r="BXH28" s="222">
        <f t="shared" ref="BXH28" si="1965">BXF28*$C$28</f>
        <v>0</v>
      </c>
      <c r="BXI28" s="222">
        <f t="shared" ref="BXI28" si="1966">BXG28*$C$28</f>
        <v>1.3043454830156523E+17</v>
      </c>
      <c r="BXJ28" s="222">
        <f t="shared" ref="BXJ28" si="1967">BXH28*$C$28</f>
        <v>0</v>
      </c>
      <c r="BXK28" s="222">
        <f t="shared" ref="BXK28" si="1968">BXI28*$C$28</f>
        <v>1.3434758475061219E+17</v>
      </c>
      <c r="BXL28" s="222">
        <f t="shared" ref="BXL28" si="1969">BXJ28*$C$28</f>
        <v>0</v>
      </c>
      <c r="BXM28" s="222">
        <f t="shared" ref="BXM28" si="1970">BXK28*$C$28</f>
        <v>1.3837801229313056E+17</v>
      </c>
      <c r="BXN28" s="222">
        <f t="shared" ref="BXN28" si="1971">BXL28*$C$28</f>
        <v>0</v>
      </c>
      <c r="BXO28" s="222">
        <f t="shared" ref="BXO28" si="1972">BXM28*$C$28</f>
        <v>1.4252935266192448E+17</v>
      </c>
      <c r="BXP28" s="222">
        <f t="shared" ref="BXP28" si="1973">BXN28*$C$28</f>
        <v>0</v>
      </c>
      <c r="BXQ28" s="222">
        <f t="shared" ref="BXQ28" si="1974">BXO28*$C$28</f>
        <v>1.4680523324178221E+17</v>
      </c>
      <c r="BXR28" s="222">
        <f t="shared" ref="BXR28" si="1975">BXP28*$C$28</f>
        <v>0</v>
      </c>
      <c r="BXS28" s="222">
        <f t="shared" ref="BXS28" si="1976">BXQ28*$C$28</f>
        <v>1.5120939023903568E+17</v>
      </c>
      <c r="BXT28" s="222">
        <f t="shared" ref="BXT28" si="1977">BXR28*$C$28</f>
        <v>0</v>
      </c>
      <c r="BXU28" s="222">
        <f t="shared" ref="BXU28" si="1978">BXS28*$C$28</f>
        <v>1.5574567194620675E+17</v>
      </c>
      <c r="BXV28" s="222">
        <f t="shared" ref="BXV28" si="1979">BXT28*$C$28</f>
        <v>0</v>
      </c>
      <c r="BXW28" s="222">
        <f t="shared" ref="BXW28" si="1980">BXU28*$C$28</f>
        <v>1.6041804210459296E+17</v>
      </c>
      <c r="BXX28" s="222">
        <f t="shared" ref="BXX28" si="1981">BXV28*$C$28</f>
        <v>0</v>
      </c>
      <c r="BXY28" s="222">
        <f t="shared" ref="BXY28" si="1982">BXW28*$C$28</f>
        <v>1.6523058336773075E+17</v>
      </c>
      <c r="BXZ28" s="222">
        <f t="shared" ref="BXZ28" si="1983">BXX28*$C$28</f>
        <v>0</v>
      </c>
      <c r="BYA28" s="222">
        <f t="shared" ref="BYA28" si="1984">BXY28*$C$28</f>
        <v>1.7018750086876269E+17</v>
      </c>
      <c r="BYB28" s="222">
        <f t="shared" ref="BYB28" si="1985">BXZ28*$C$28</f>
        <v>0</v>
      </c>
      <c r="BYC28" s="222">
        <f t="shared" ref="BYC28" si="1986">BYA28*$C$28</f>
        <v>1.7529312589482557E+17</v>
      </c>
      <c r="BYD28" s="222">
        <f t="shared" ref="BYD28" si="1987">BYB28*$C$28</f>
        <v>0</v>
      </c>
      <c r="BYE28" s="222">
        <f t="shared" ref="BYE28" si="1988">BYC28*$C$28</f>
        <v>1.8055191967167034E+17</v>
      </c>
      <c r="BYF28" s="222">
        <f t="shared" ref="BYF28" si="1989">BYD28*$C$28</f>
        <v>0</v>
      </c>
      <c r="BYG28" s="222">
        <f t="shared" ref="BYG28" si="1990">BYE28*$C$28</f>
        <v>1.8596847726182045E+17</v>
      </c>
      <c r="BYH28" s="222">
        <f t="shared" ref="BYH28" si="1991">BYF28*$C$28</f>
        <v>0</v>
      </c>
      <c r="BYI28" s="222">
        <f t="shared" ref="BYI28" si="1992">BYG28*$C$28</f>
        <v>1.9154753157967507E+17</v>
      </c>
      <c r="BYJ28" s="222">
        <f t="shared" ref="BYJ28" si="1993">BYH28*$C$28</f>
        <v>0</v>
      </c>
      <c r="BYK28" s="222">
        <f t="shared" ref="BYK28" si="1994">BYI28*$C$28</f>
        <v>1.9729395752706534E+17</v>
      </c>
      <c r="BYL28" s="222">
        <f t="shared" ref="BYL28" si="1995">BYJ28*$C$28</f>
        <v>0</v>
      </c>
      <c r="BYM28" s="222">
        <f t="shared" ref="BYM28" si="1996">BYK28*$C$28</f>
        <v>2.0321277625287731E+17</v>
      </c>
      <c r="BYN28" s="222">
        <f t="shared" ref="BYN28" si="1997">BYL28*$C$28</f>
        <v>0</v>
      </c>
      <c r="BYO28" s="222">
        <f t="shared" ref="BYO28" si="1998">BYM28*$C$28</f>
        <v>2.0930915954046365E+17</v>
      </c>
      <c r="BYP28" s="222">
        <f t="shared" ref="BYP28" si="1999">BYN28*$C$28</f>
        <v>0</v>
      </c>
      <c r="BYQ28" s="222">
        <f t="shared" ref="BYQ28" si="2000">BYO28*$C$28</f>
        <v>2.1558843432667757E+17</v>
      </c>
      <c r="BYR28" s="222">
        <f t="shared" ref="BYR28" si="2001">BYP28*$C$28</f>
        <v>0</v>
      </c>
      <c r="BYS28" s="222">
        <f t="shared" ref="BYS28" si="2002">BYQ28*$C$28</f>
        <v>2.2205608735647789E+17</v>
      </c>
      <c r="BYT28" s="222">
        <f t="shared" ref="BYT28" si="2003">BYR28*$C$28</f>
        <v>0</v>
      </c>
      <c r="BYU28" s="222">
        <f t="shared" ref="BYU28" si="2004">BYS28*$C$28</f>
        <v>2.2871776997717222E+17</v>
      </c>
      <c r="BYV28" s="222">
        <f t="shared" ref="BYV28" si="2005">BYT28*$C$28</f>
        <v>0</v>
      </c>
      <c r="BYW28" s="222">
        <f t="shared" ref="BYW28" si="2006">BYU28*$C$28</f>
        <v>2.3557930307648739E+17</v>
      </c>
      <c r="BYX28" s="222">
        <f t="shared" ref="BYX28" si="2007">BYV28*$C$28</f>
        <v>0</v>
      </c>
      <c r="BYY28" s="222">
        <f t="shared" ref="BYY28" si="2008">BYW28*$C$28</f>
        <v>2.4264668216878202E+17</v>
      </c>
      <c r="BYZ28" s="222">
        <f t="shared" ref="BYZ28" si="2009">BYX28*$C$28</f>
        <v>0</v>
      </c>
      <c r="BZA28" s="222">
        <f t="shared" ref="BZA28" si="2010">BYY28*$C$28</f>
        <v>2.4992608263384547E+17</v>
      </c>
      <c r="BZB28" s="222">
        <f t="shared" ref="BZB28" si="2011">BYZ28*$C$28</f>
        <v>0</v>
      </c>
      <c r="BZC28" s="222">
        <f t="shared" ref="BZC28" si="2012">BZA28*$C$28</f>
        <v>2.5742386511286083E+17</v>
      </c>
      <c r="BZD28" s="222">
        <f t="shared" ref="BZD28" si="2013">BZB28*$C$28</f>
        <v>0</v>
      </c>
      <c r="BZE28" s="222">
        <f t="shared" ref="BZE28" si="2014">BZC28*$C$28</f>
        <v>2.6514658106624666E+17</v>
      </c>
      <c r="BZF28" s="222">
        <f t="shared" ref="BZF28" si="2015">BZD28*$C$28</f>
        <v>0</v>
      </c>
      <c r="BZG28" s="222">
        <f t="shared" ref="BZG28" si="2016">BZE28*$C$28</f>
        <v>2.7310097849823405E+17</v>
      </c>
      <c r="BZH28" s="222">
        <f t="shared" ref="BZH28" si="2017">BZF28*$C$28</f>
        <v>0</v>
      </c>
      <c r="BZI28" s="222">
        <f t="shared" ref="BZI28" si="2018">BZG28*$C$28</f>
        <v>2.8129400785318109E+17</v>
      </c>
      <c r="BZJ28" s="222">
        <f t="shared" ref="BZJ28" si="2019">BZH28*$C$28</f>
        <v>0</v>
      </c>
      <c r="BZK28" s="222">
        <f t="shared" ref="BZK28" si="2020">BZI28*$C$28</f>
        <v>2.8973282808877651E+17</v>
      </c>
      <c r="BZL28" s="222">
        <f t="shared" ref="BZL28" si="2021">BZJ28*$C$28</f>
        <v>0</v>
      </c>
      <c r="BZM28" s="222">
        <f t="shared" ref="BZM28" si="2022">BZK28*$C$28</f>
        <v>2.9842481293143981E+17</v>
      </c>
      <c r="BZN28" s="222">
        <f t="shared" ref="BZN28" si="2023">BZL28*$C$28</f>
        <v>0</v>
      </c>
      <c r="BZO28" s="222">
        <f t="shared" ref="BZO28" si="2024">BZM28*$C$28</f>
        <v>3.0737755731938304E+17</v>
      </c>
      <c r="BZP28" s="222">
        <f t="shared" ref="BZP28" si="2025">BZN28*$C$28</f>
        <v>0</v>
      </c>
      <c r="BZQ28" s="222">
        <f t="shared" ref="BZQ28" si="2026">BZO28*$C$28</f>
        <v>3.1659888403896454E+17</v>
      </c>
      <c r="BZR28" s="222">
        <f t="shared" ref="BZR28" si="2027">BZP28*$C$28</f>
        <v>0</v>
      </c>
      <c r="BZS28" s="222">
        <f t="shared" ref="BZS28" si="2028">BZQ28*$C$28</f>
        <v>3.260968505601335E+17</v>
      </c>
      <c r="BZT28" s="222">
        <f t="shared" ref="BZT28" si="2029">BZR28*$C$28</f>
        <v>0</v>
      </c>
      <c r="BZU28" s="222">
        <f t="shared" ref="BZU28" si="2030">BZS28*$C$28</f>
        <v>3.3587975607693754E+17</v>
      </c>
      <c r="BZV28" s="222">
        <f t="shared" ref="BZV28" si="2031">BZT28*$C$28</f>
        <v>0</v>
      </c>
      <c r="BZW28" s="222">
        <f t="shared" ref="BZW28" si="2032">BZU28*$C$28</f>
        <v>3.459561487592457E+17</v>
      </c>
      <c r="BZX28" s="222">
        <f t="shared" ref="BZX28" si="2033">BZV28*$C$28</f>
        <v>0</v>
      </c>
      <c r="BZY28" s="222">
        <f t="shared" ref="BZY28" si="2034">BZW28*$C$28</f>
        <v>3.563348332220231E+17</v>
      </c>
      <c r="BZZ28" s="222">
        <f t="shared" ref="BZZ28" si="2035">BZX28*$C$28</f>
        <v>0</v>
      </c>
      <c r="CAA28" s="222">
        <f t="shared" ref="CAA28" si="2036">BZY28*$C$28</f>
        <v>3.6702487821868378E+17</v>
      </c>
      <c r="CAB28" s="222">
        <f t="shared" ref="CAB28" si="2037">BZZ28*$C$28</f>
        <v>0</v>
      </c>
      <c r="CAC28" s="222">
        <f t="shared" ref="CAC28" si="2038">CAA28*$C$28</f>
        <v>3.7803562456524429E+17</v>
      </c>
      <c r="CAD28" s="222">
        <f t="shared" ref="CAD28" si="2039">CAB28*$C$28</f>
        <v>0</v>
      </c>
      <c r="CAE28" s="222">
        <f t="shared" ref="CAE28" si="2040">CAC28*$C$28</f>
        <v>3.893766933022016E+17</v>
      </c>
      <c r="CAF28" s="222">
        <f t="shared" ref="CAF28" si="2041">CAD28*$C$28</f>
        <v>0</v>
      </c>
      <c r="CAG28" s="222">
        <f t="shared" ref="CAG28" si="2042">CAE28*$C$28</f>
        <v>4.0105799410126765E+17</v>
      </c>
      <c r="CAH28" s="222">
        <f t="shared" ref="CAH28" si="2043">CAF28*$C$28</f>
        <v>0</v>
      </c>
      <c r="CAI28" s="222">
        <f t="shared" ref="CAI28" si="2044">CAG28*$C$28</f>
        <v>4.1308973392430566E+17</v>
      </c>
      <c r="CAJ28" s="222">
        <f t="shared" ref="CAJ28" si="2045">CAH28*$C$28</f>
        <v>0</v>
      </c>
      <c r="CAK28" s="222">
        <f t="shared" ref="CAK28" si="2046">CAI28*$C$28</f>
        <v>4.2548242594203482E+17</v>
      </c>
      <c r="CAL28" s="222">
        <f t="shared" ref="CAL28" si="2047">CAJ28*$C$28</f>
        <v>0</v>
      </c>
      <c r="CAM28" s="222">
        <f t="shared" ref="CAM28" si="2048">CAK28*$C$28</f>
        <v>4.3824689872029587E+17</v>
      </c>
      <c r="CAN28" s="222">
        <f t="shared" ref="CAN28" si="2049">CAL28*$C$28</f>
        <v>0</v>
      </c>
      <c r="CAO28" s="222">
        <f t="shared" ref="CAO28" si="2050">CAM28*$C$28</f>
        <v>4.5139430568190477E+17</v>
      </c>
      <c r="CAP28" s="222">
        <f t="shared" ref="CAP28" si="2051">CAN28*$C$28</f>
        <v>0</v>
      </c>
      <c r="CAQ28" s="222">
        <f t="shared" ref="CAQ28" si="2052">CAO28*$C$28</f>
        <v>4.6493613485236192E+17</v>
      </c>
      <c r="CAR28" s="222">
        <f t="shared" ref="CAR28" si="2053">CAP28*$C$28</f>
        <v>0</v>
      </c>
      <c r="CAS28" s="222">
        <f t="shared" ref="CAS28" si="2054">CAQ28*$C$28</f>
        <v>4.788842188979328E+17</v>
      </c>
      <c r="CAT28" s="222">
        <f t="shared" ref="CAT28" si="2055">CAR28*$C$28</f>
        <v>0</v>
      </c>
      <c r="CAU28" s="222">
        <f t="shared" ref="CAU28" si="2056">CAS28*$C$28</f>
        <v>4.9325074546487078E+17</v>
      </c>
      <c r="CAV28" s="222">
        <f t="shared" ref="CAV28" si="2057">CAT28*$C$28</f>
        <v>0</v>
      </c>
      <c r="CAW28" s="222">
        <f t="shared" ref="CAW28" si="2058">CAU28*$C$28</f>
        <v>5.080482678288169E+17</v>
      </c>
      <c r="CAX28" s="222">
        <f t="shared" ref="CAX28" si="2059">CAV28*$C$28</f>
        <v>0</v>
      </c>
      <c r="CAY28" s="222">
        <f t="shared" ref="CAY28" si="2060">CAW28*$C$28</f>
        <v>5.2328971586368141E+17</v>
      </c>
      <c r="CAZ28" s="222">
        <f t="shared" ref="CAZ28" si="2061">CAX28*$C$28</f>
        <v>0</v>
      </c>
      <c r="CBA28" s="222">
        <f t="shared" ref="CBA28" si="2062">CAY28*$C$28</f>
        <v>5.3898840733959187E+17</v>
      </c>
      <c r="CBB28" s="222">
        <f t="shared" ref="CBB28" si="2063">CAZ28*$C$28</f>
        <v>0</v>
      </c>
      <c r="CBC28" s="222">
        <f t="shared" ref="CBC28" si="2064">CBA28*$C$28</f>
        <v>5.5515805955977965E+17</v>
      </c>
      <c r="CBD28" s="222">
        <f t="shared" ref="CBD28" si="2065">CBB28*$C$28</f>
        <v>0</v>
      </c>
      <c r="CBE28" s="222">
        <f t="shared" ref="CBE28" si="2066">CBC28*$C$28</f>
        <v>5.7181280134657306E+17</v>
      </c>
      <c r="CBF28" s="222">
        <f t="shared" ref="CBF28" si="2067">CBD28*$C$28</f>
        <v>0</v>
      </c>
      <c r="CBG28" s="222">
        <f t="shared" ref="CBG28" si="2068">CBE28*$C$28</f>
        <v>5.8896718538697024E+17</v>
      </c>
      <c r="CBH28" s="222">
        <f t="shared" ref="CBH28" si="2069">CBF28*$C$28</f>
        <v>0</v>
      </c>
      <c r="CBI28" s="222">
        <f t="shared" ref="CBI28" si="2070">CBG28*$C$28</f>
        <v>6.0663620094857933E+17</v>
      </c>
      <c r="CBJ28" s="222">
        <f t="shared" ref="CBJ28" si="2071">CBH28*$C$28</f>
        <v>0</v>
      </c>
      <c r="CBK28" s="222">
        <f t="shared" ref="CBK28" si="2072">CBI28*$C$28</f>
        <v>6.2483528697703667E+17</v>
      </c>
      <c r="CBL28" s="222">
        <f t="shared" ref="CBL28" si="2073">CBJ28*$C$28</f>
        <v>0</v>
      </c>
      <c r="CBM28" s="222">
        <f t="shared" ref="CBM28" si="2074">CBK28*$C$28</f>
        <v>6.4358034558634778E+17</v>
      </c>
      <c r="CBN28" s="222">
        <f t="shared" ref="CBN28" si="2075">CBL28*$C$28</f>
        <v>0</v>
      </c>
      <c r="CBO28" s="222">
        <f t="shared" ref="CBO28" si="2076">CBM28*$C$28</f>
        <v>6.6288775595393818E+17</v>
      </c>
      <c r="CBP28" s="222">
        <f t="shared" ref="CBP28" si="2077">CBN28*$C$28</f>
        <v>0</v>
      </c>
      <c r="CBQ28" s="222">
        <f t="shared" ref="CBQ28" si="2078">CBO28*$C$28</f>
        <v>6.8277438863255629E+17</v>
      </c>
      <c r="CBR28" s="222">
        <f t="shared" ref="CBR28" si="2079">CBP28*$C$28</f>
        <v>0</v>
      </c>
      <c r="CBS28" s="222">
        <f t="shared" ref="CBS28" si="2080">CBQ28*$C$28</f>
        <v>7.0325762029153306E+17</v>
      </c>
      <c r="CBT28" s="222">
        <f t="shared" ref="CBT28" si="2081">CBR28*$C$28</f>
        <v>0</v>
      </c>
      <c r="CBU28" s="222">
        <f t="shared" ref="CBU28" si="2082">CBS28*$C$28</f>
        <v>7.2435534890027904E+17</v>
      </c>
      <c r="CBV28" s="222">
        <f t="shared" ref="CBV28" si="2083">CBT28*$C$28</f>
        <v>0</v>
      </c>
      <c r="CBW28" s="222">
        <f t="shared" ref="CBW28" si="2084">CBU28*$C$28</f>
        <v>7.4608600936728742E+17</v>
      </c>
      <c r="CBX28" s="222">
        <f t="shared" ref="CBX28" si="2085">CBV28*$C$28</f>
        <v>0</v>
      </c>
      <c r="CBY28" s="222">
        <f t="shared" ref="CBY28" si="2086">CBW28*$C$28</f>
        <v>7.6846858964830605E+17</v>
      </c>
      <c r="CBZ28" s="222">
        <f t="shared" ref="CBZ28" si="2087">CBX28*$C$28</f>
        <v>0</v>
      </c>
      <c r="CCA28" s="222">
        <f t="shared" ref="CCA28" si="2088">CBY28*$C$28</f>
        <v>7.9152264733775526E+17</v>
      </c>
      <c r="CCB28" s="222">
        <f t="shared" ref="CCB28" si="2089">CBZ28*$C$28</f>
        <v>0</v>
      </c>
      <c r="CCC28" s="222">
        <f t="shared" ref="CCC28" si="2090">CCA28*$C$28</f>
        <v>8.15268326757888E+17</v>
      </c>
      <c r="CCD28" s="222">
        <f t="shared" ref="CCD28" si="2091">CCB28*$C$28</f>
        <v>0</v>
      </c>
      <c r="CCE28" s="222">
        <f t="shared" ref="CCE28" si="2092">CCC28*$C$28</f>
        <v>8.3972637656062464E+17</v>
      </c>
      <c r="CCF28" s="222">
        <f t="shared" ref="CCF28" si="2093">CCD28*$C$28</f>
        <v>0</v>
      </c>
      <c r="CCG28" s="222">
        <f t="shared" ref="CCG28" si="2094">CCE28*$C$28</f>
        <v>8.6491816785744346E+17</v>
      </c>
      <c r="CCH28" s="222">
        <f t="shared" ref="CCH28" si="2095">CCF28*$C$28</f>
        <v>0</v>
      </c>
      <c r="CCI28" s="222">
        <f t="shared" ref="CCI28" si="2096">CCG28*$C$28</f>
        <v>8.9086571289316672E+17</v>
      </c>
      <c r="CCJ28" s="222">
        <f t="shared" ref="CCJ28" si="2097">CCH28*$C$28</f>
        <v>0</v>
      </c>
      <c r="CCK28" s="222">
        <f t="shared" ref="CCK28" si="2098">CCI28*$C$28</f>
        <v>9.1759168427996173E+17</v>
      </c>
      <c r="CCL28" s="222">
        <f t="shared" ref="CCL28" si="2099">CCJ28*$C$28</f>
        <v>0</v>
      </c>
      <c r="CCM28" s="222">
        <f t="shared" ref="CCM28" si="2100">CCK28*$C$28</f>
        <v>9.4511943480836058E+17</v>
      </c>
      <c r="CCN28" s="222">
        <f t="shared" ref="CCN28" si="2101">CCL28*$C$28</f>
        <v>0</v>
      </c>
      <c r="CCO28" s="222">
        <f t="shared" ref="CCO28" si="2102">CCM28*$C$28</f>
        <v>9.7347301785261146E+17</v>
      </c>
      <c r="CCP28" s="222">
        <f t="shared" ref="CCP28" si="2103">CCN28*$C$28</f>
        <v>0</v>
      </c>
      <c r="CCQ28" s="222">
        <f t="shared" ref="CCQ28" si="2104">CCO28*$C$28</f>
        <v>1.0026772083881898E+18</v>
      </c>
      <c r="CCR28" s="222">
        <f t="shared" ref="CCR28" si="2105">CCP28*$C$28</f>
        <v>0</v>
      </c>
      <c r="CCS28" s="222">
        <f t="shared" ref="CCS28" si="2106">CCQ28*$C$28</f>
        <v>1.0327575246398355E+18</v>
      </c>
      <c r="CCT28" s="222">
        <f t="shared" ref="CCT28" si="2107">CCR28*$C$28</f>
        <v>0</v>
      </c>
      <c r="CCU28" s="222">
        <f t="shared" ref="CCU28" si="2108">CCS28*$C$28</f>
        <v>1.0637402503790307E+18</v>
      </c>
      <c r="CCV28" s="222">
        <f t="shared" ref="CCV28" si="2109">CCT28*$C$28</f>
        <v>0</v>
      </c>
      <c r="CCW28" s="222">
        <f t="shared" ref="CCW28" si="2110">CCU28*$C$28</f>
        <v>1.0956524578904017E+18</v>
      </c>
      <c r="CCX28" s="222">
        <f t="shared" ref="CCX28" si="2111">CCV28*$C$28</f>
        <v>0</v>
      </c>
      <c r="CCY28" s="222">
        <f t="shared" ref="CCY28" si="2112">CCW28*$C$28</f>
        <v>1.1285220316271137E+18</v>
      </c>
      <c r="CCZ28" s="222">
        <f t="shared" ref="CCZ28" si="2113">CCX28*$C$28</f>
        <v>0</v>
      </c>
      <c r="CDA28" s="222">
        <f t="shared" ref="CDA28" si="2114">CCY28*$C$28</f>
        <v>1.1623776925759273E+18</v>
      </c>
      <c r="CDB28" s="222">
        <f t="shared" ref="CDB28" si="2115">CCZ28*$C$28</f>
        <v>0</v>
      </c>
      <c r="CDC28" s="222">
        <f t="shared" ref="CDC28" si="2116">CDA28*$C$28</f>
        <v>1.1972490233532052E+18</v>
      </c>
      <c r="CDD28" s="222">
        <f t="shared" ref="CDD28" si="2117">CDB28*$C$28</f>
        <v>0</v>
      </c>
      <c r="CDE28" s="222">
        <f t="shared" ref="CDE28" si="2118">CDC28*$C$28</f>
        <v>1.2331664940538015E+18</v>
      </c>
      <c r="CDF28" s="222">
        <f t="shared" ref="CDF28" si="2119">CDD28*$C$28</f>
        <v>0</v>
      </c>
      <c r="CDG28" s="222">
        <f t="shared" ref="CDG28" si="2120">CDE28*$C$28</f>
        <v>1.2701614888754156E+18</v>
      </c>
      <c r="CDH28" s="222">
        <f t="shared" ref="CDH28" si="2121">CDF28*$C$28</f>
        <v>0</v>
      </c>
      <c r="CDI28" s="222">
        <f t="shared" ref="CDI28" si="2122">CDG28*$C$28</f>
        <v>1.3082663335416781E+18</v>
      </c>
      <c r="CDJ28" s="222">
        <f t="shared" ref="CDJ28" si="2123">CDH28*$C$28</f>
        <v>0</v>
      </c>
      <c r="CDK28" s="222">
        <f t="shared" ref="CDK28" si="2124">CDI28*$C$28</f>
        <v>1.3475143235479286E+18</v>
      </c>
      <c r="CDL28" s="222">
        <f t="shared" ref="CDL28" si="2125">CDJ28*$C$28</f>
        <v>0</v>
      </c>
      <c r="CDM28" s="222">
        <f t="shared" ref="CDM28" si="2126">CDK28*$C$28</f>
        <v>1.3879397532543665E+18</v>
      </c>
      <c r="CDN28" s="222">
        <f t="shared" ref="CDN28" si="2127">CDL28*$C$28</f>
        <v>0</v>
      </c>
      <c r="CDO28" s="222">
        <f t="shared" ref="CDO28" si="2128">CDM28*$C$28</f>
        <v>1.4295779458519974E+18</v>
      </c>
      <c r="CDP28" s="222">
        <f t="shared" ref="CDP28" si="2129">CDN28*$C$28</f>
        <v>0</v>
      </c>
      <c r="CDQ28" s="222">
        <f t="shared" ref="CDQ28" si="2130">CDO28*$C$28</f>
        <v>1.4724652842275574E+18</v>
      </c>
      <c r="CDR28" s="222">
        <f t="shared" ref="CDR28" si="2131">CDP28*$C$28</f>
        <v>0</v>
      </c>
      <c r="CDS28" s="222">
        <f t="shared" ref="CDS28" si="2132">CDQ28*$C$28</f>
        <v>1.5166392427543841E+18</v>
      </c>
      <c r="CDT28" s="222">
        <f t="shared" ref="CDT28" si="2133">CDR28*$C$28</f>
        <v>0</v>
      </c>
      <c r="CDU28" s="222">
        <f t="shared" ref="CDU28" si="2134">CDS28*$C$28</f>
        <v>1.5621384200370158E+18</v>
      </c>
      <c r="CDV28" s="222">
        <f t="shared" ref="CDV28" si="2135">CDT28*$C$28</f>
        <v>0</v>
      </c>
      <c r="CDW28" s="222">
        <f t="shared" ref="CDW28" si="2136">CDU28*$C$28</f>
        <v>1.6090025726381263E+18</v>
      </c>
      <c r="CDX28" s="222">
        <f t="shared" ref="CDX28" si="2137">CDV28*$C$28</f>
        <v>0</v>
      </c>
      <c r="CDY28" s="222">
        <f t="shared" ref="CDY28" si="2138">CDW28*$C$28</f>
        <v>1.6572726498172703E+18</v>
      </c>
      <c r="CDZ28" s="222">
        <f t="shared" ref="CDZ28" si="2139">CDX28*$C$28</f>
        <v>0</v>
      </c>
      <c r="CEA28" s="222">
        <f t="shared" ref="CEA28" si="2140">CDY28*$C$28</f>
        <v>1.7069908293117885E+18</v>
      </c>
      <c r="CEB28" s="222">
        <f t="shared" ref="CEB28" si="2141">CDZ28*$C$28</f>
        <v>0</v>
      </c>
      <c r="CEC28" s="222">
        <f t="shared" ref="CEC28" si="2142">CEA28*$C$28</f>
        <v>1.7582005541911421E+18</v>
      </c>
      <c r="CED28" s="222">
        <f t="shared" ref="CED28" si="2143">CEB28*$C$28</f>
        <v>0</v>
      </c>
      <c r="CEE28" s="222">
        <f t="shared" ref="CEE28" si="2144">CEC28*$C$28</f>
        <v>1.8109465708168765E+18</v>
      </c>
      <c r="CEF28" s="222">
        <f t="shared" ref="CEF28" si="2145">CED28*$C$28</f>
        <v>0</v>
      </c>
      <c r="CEG28" s="222">
        <f t="shared" ref="CEG28" si="2146">CEE28*$C$28</f>
        <v>1.8652749679413829E+18</v>
      </c>
      <c r="CEH28" s="222">
        <f t="shared" ref="CEH28" si="2147">CEF28*$C$28</f>
        <v>0</v>
      </c>
      <c r="CEI28" s="222">
        <f t="shared" ref="CEI28" si="2148">CEG28*$C$28</f>
        <v>1.9212332169796244E+18</v>
      </c>
      <c r="CEJ28" s="222">
        <f t="shared" ref="CEJ28" si="2149">CEH28*$C$28</f>
        <v>0</v>
      </c>
      <c r="CEK28" s="222">
        <f t="shared" ref="CEK28" si="2150">CEI28*$C$28</f>
        <v>1.9788702134890132E+18</v>
      </c>
      <c r="CEL28" s="222">
        <f t="shared" ref="CEL28" si="2151">CEJ28*$C$28</f>
        <v>0</v>
      </c>
      <c r="CEM28" s="222">
        <f t="shared" ref="CEM28" si="2152">CEK28*$C$28</f>
        <v>2.0382363198936837E+18</v>
      </c>
      <c r="CEN28" s="222">
        <f t="shared" ref="CEN28" si="2153">CEL28*$C$28</f>
        <v>0</v>
      </c>
      <c r="CEO28" s="222">
        <f t="shared" ref="CEO28" si="2154">CEM28*$C$28</f>
        <v>2.0993834094904942E+18</v>
      </c>
      <c r="CEP28" s="222">
        <f t="shared" ref="CEP28" si="2155">CEN28*$C$28</f>
        <v>0</v>
      </c>
      <c r="CEQ28" s="222">
        <f t="shared" ref="CEQ28" si="2156">CEO28*$C$28</f>
        <v>2.1623649117752092E+18</v>
      </c>
      <c r="CER28" s="222">
        <f t="shared" ref="CER28" si="2157">CEP28*$C$28</f>
        <v>0</v>
      </c>
      <c r="CES28" s="222">
        <f t="shared" ref="CES28" si="2158">CEQ28*$C$28</f>
        <v>2.2272358591284657E+18</v>
      </c>
      <c r="CET28" s="222">
        <f t="shared" ref="CET28" si="2159">CER28*$C$28</f>
        <v>0</v>
      </c>
      <c r="CEU28" s="222">
        <f t="shared" ref="CEU28" si="2160">CES28*$C$28</f>
        <v>2.2940529349023196E+18</v>
      </c>
      <c r="CEV28" s="222">
        <f t="shared" ref="CEV28" si="2161">CET28*$C$28</f>
        <v>0</v>
      </c>
      <c r="CEW28" s="222">
        <f t="shared" ref="CEW28" si="2162">CEU28*$C$28</f>
        <v>2.3628745229493893E+18</v>
      </c>
      <c r="CEX28" s="222">
        <f t="shared" ref="CEX28" si="2163">CEV28*$C$28</f>
        <v>0</v>
      </c>
      <c r="CEY28" s="222">
        <f t="shared" ref="CEY28" si="2164">CEW28*$C$28</f>
        <v>2.4337607586378711E+18</v>
      </c>
      <c r="CEZ28" s="222">
        <f t="shared" ref="CEZ28" si="2165">CEX28*$C$28</f>
        <v>0</v>
      </c>
      <c r="CFA28" s="222">
        <f t="shared" ref="CFA28" si="2166">CEY28*$C$28</f>
        <v>2.5067735813970074E+18</v>
      </c>
      <c r="CFB28" s="222">
        <f t="shared" ref="CFB28" si="2167">CEZ28*$C$28</f>
        <v>0</v>
      </c>
      <c r="CFC28" s="222">
        <f t="shared" ref="CFC28" si="2168">CFA28*$C$28</f>
        <v>2.5819767888389176E+18</v>
      </c>
      <c r="CFD28" s="222">
        <f t="shared" ref="CFD28" si="2169">CFB28*$C$28</f>
        <v>0</v>
      </c>
      <c r="CFE28" s="222">
        <f t="shared" ref="CFE28" si="2170">CFC28*$C$28</f>
        <v>2.659436092504085E+18</v>
      </c>
      <c r="CFF28" s="222">
        <f t="shared" ref="CFF28" si="2171">CFD28*$C$28</f>
        <v>0</v>
      </c>
      <c r="CFG28" s="222">
        <f t="shared" ref="CFG28" si="2172">CFE28*$C$28</f>
        <v>2.7392191752792074E+18</v>
      </c>
      <c r="CFH28" s="222">
        <f t="shared" ref="CFH28" si="2173">CFF28*$C$28</f>
        <v>0</v>
      </c>
      <c r="CFI28" s="222">
        <f t="shared" ref="CFI28" si="2174">CFG28*$C$28</f>
        <v>2.8213957505375836E+18</v>
      </c>
      <c r="CFJ28" s="222">
        <f t="shared" ref="CFJ28" si="2175">CFH28*$C$28</f>
        <v>0</v>
      </c>
      <c r="CFK28" s="222">
        <f t="shared" ref="CFK28" si="2176">CFI28*$C$28</f>
        <v>2.9060376230537114E+18</v>
      </c>
      <c r="CFL28" s="222">
        <f t="shared" ref="CFL28" si="2177">CFJ28*$C$28</f>
        <v>0</v>
      </c>
      <c r="CFM28" s="222">
        <f t="shared" ref="CFM28" si="2178">CFK28*$C$28</f>
        <v>2.993218751745323E+18</v>
      </c>
      <c r="CFN28" s="222">
        <f t="shared" ref="CFN28" si="2179">CFL28*$C$28</f>
        <v>0</v>
      </c>
      <c r="CFO28" s="222">
        <f t="shared" ref="CFO28" si="2180">CFM28*$C$28</f>
        <v>3.0830153142976829E+18</v>
      </c>
      <c r="CFP28" s="222">
        <f t="shared" ref="CFP28" si="2181">CFN28*$C$28</f>
        <v>0</v>
      </c>
      <c r="CFQ28" s="222">
        <f t="shared" ref="CFQ28" si="2182">CFO28*$C$28</f>
        <v>3.1755057737266135E+18</v>
      </c>
      <c r="CFR28" s="222">
        <f t="shared" ref="CFR28" si="2183">CFP28*$C$28</f>
        <v>0</v>
      </c>
      <c r="CFS28" s="222">
        <f t="shared" ref="CFS28" si="2184">CFQ28*$C$28</f>
        <v>3.270770946938412E+18</v>
      </c>
      <c r="CFT28" s="222">
        <f t="shared" ref="CFT28" si="2185">CFR28*$C$28</f>
        <v>0</v>
      </c>
      <c r="CFU28" s="222">
        <f t="shared" ref="CFU28" si="2186">CFS28*$C$28</f>
        <v>3.3688940753465646E+18</v>
      </c>
      <c r="CFV28" s="222">
        <f t="shared" ref="CFV28" si="2187">CFT28*$C$28</f>
        <v>0</v>
      </c>
      <c r="CFW28" s="222">
        <f t="shared" ref="CFW28" si="2188">CFU28*$C$28</f>
        <v>3.4699608976069617E+18</v>
      </c>
      <c r="CFX28" s="222">
        <f t="shared" ref="CFX28" si="2189">CFV28*$C$28</f>
        <v>0</v>
      </c>
      <c r="CFY28" s="222">
        <f t="shared" ref="CFY28" si="2190">CFW28*$C$28</f>
        <v>3.5740597245351706E+18</v>
      </c>
      <c r="CFZ28" s="222">
        <f t="shared" ref="CFZ28" si="2191">CFX28*$C$28</f>
        <v>0</v>
      </c>
      <c r="CGA28" s="222">
        <f t="shared" ref="CGA28" si="2192">CFY28*$C$28</f>
        <v>3.6812815162712259E+18</v>
      </c>
      <c r="CGB28" s="222">
        <f t="shared" ref="CGB28" si="2193">CFZ28*$C$28</f>
        <v>0</v>
      </c>
      <c r="CGC28" s="222">
        <f t="shared" ref="CGC28" si="2194">CGA28*$C$28</f>
        <v>3.7917199617593626E+18</v>
      </c>
      <c r="CGD28" s="222">
        <f t="shared" ref="CGD28" si="2195">CGB28*$C$28</f>
        <v>0</v>
      </c>
      <c r="CGE28" s="222">
        <f t="shared" ref="CGE28" si="2196">CGC28*$C$28</f>
        <v>3.9054715606121436E+18</v>
      </c>
      <c r="CGF28" s="222">
        <f t="shared" ref="CGF28" si="2197">CGD28*$C$28</f>
        <v>0</v>
      </c>
      <c r="CGG28" s="222">
        <f t="shared" ref="CGG28" si="2198">CGE28*$C$28</f>
        <v>4.022635707430508E+18</v>
      </c>
      <c r="CGH28" s="222">
        <f t="shared" ref="CGH28" si="2199">CGF28*$C$28</f>
        <v>0</v>
      </c>
      <c r="CGI28" s="222">
        <f t="shared" ref="CGI28" si="2200">CGG28*$C$28</f>
        <v>4.1433147786534236E+18</v>
      </c>
      <c r="CGJ28" s="222">
        <f t="shared" ref="CGJ28" si="2201">CGH28*$C$28</f>
        <v>0</v>
      </c>
      <c r="CGK28" s="222">
        <f t="shared" ref="CGK28" si="2202">CGI28*$C$28</f>
        <v>4.2676142220130263E+18</v>
      </c>
      <c r="CGL28" s="222">
        <f t="shared" ref="CGL28" si="2203">CGJ28*$C$28</f>
        <v>0</v>
      </c>
      <c r="CGM28" s="222">
        <f t="shared" ref="CGM28" si="2204">CGK28*$C$28</f>
        <v>4.3956426486734172E+18</v>
      </c>
      <c r="CGN28" s="222">
        <f t="shared" ref="CGN28" si="2205">CGL28*$C$28</f>
        <v>0</v>
      </c>
      <c r="CGO28" s="222">
        <f t="shared" ref="CGO28" si="2206">CGM28*$C$28</f>
        <v>4.5275119281336197E+18</v>
      </c>
      <c r="CGP28" s="222">
        <f t="shared" ref="CGP28" si="2207">CGN28*$C$28</f>
        <v>0</v>
      </c>
      <c r="CGQ28" s="222">
        <f t="shared" ref="CGQ28" si="2208">CGO28*$C$28</f>
        <v>4.6633372859776287E+18</v>
      </c>
      <c r="CGR28" s="222">
        <f t="shared" ref="CGR28" si="2209">CGP28*$C$28</f>
        <v>0</v>
      </c>
      <c r="CGS28" s="222">
        <f t="shared" ref="CGS28" si="2210">CGQ28*$C$28</f>
        <v>4.8032374045569577E+18</v>
      </c>
      <c r="CGT28" s="222">
        <f t="shared" ref="CGT28" si="2211">CGR28*$C$28</f>
        <v>0</v>
      </c>
      <c r="CGU28" s="222">
        <f t="shared" ref="CGU28" si="2212">CGS28*$C$28</f>
        <v>4.9473345266936668E+18</v>
      </c>
      <c r="CGV28" s="222">
        <f t="shared" ref="CGV28" si="2213">CGT28*$C$28</f>
        <v>0</v>
      </c>
      <c r="CGW28" s="222">
        <f t="shared" ref="CGW28" si="2214">CGU28*$C$28</f>
        <v>5.0957545624944773E+18</v>
      </c>
      <c r="CGX28" s="222">
        <f t="shared" ref="CGX28" si="2215">CGV28*$C$28</f>
        <v>0</v>
      </c>
      <c r="CGY28" s="222">
        <f t="shared" ref="CGY28" si="2216">CGW28*$C$28</f>
        <v>5.2486271993693123E+18</v>
      </c>
      <c r="CGZ28" s="222">
        <f t="shared" ref="CGZ28" si="2217">CGX28*$C$28</f>
        <v>0</v>
      </c>
      <c r="CHA28" s="222">
        <f t="shared" ref="CHA28" si="2218">CGY28*$C$28</f>
        <v>5.4060860153503918E+18</v>
      </c>
      <c r="CHB28" s="222">
        <f t="shared" ref="CHB28" si="2219">CGZ28*$C$28</f>
        <v>0</v>
      </c>
      <c r="CHC28" s="222">
        <f t="shared" ref="CHC28" si="2220">CHA28*$C$28</f>
        <v>5.5682685958109041E+18</v>
      </c>
      <c r="CHD28" s="222">
        <f t="shared" ref="CHD28" si="2221">CHB28*$C$28</f>
        <v>0</v>
      </c>
      <c r="CHE28" s="222">
        <f t="shared" ref="CHE28" si="2222">CHC28*$C$28</f>
        <v>5.7353166536852316E+18</v>
      </c>
      <c r="CHF28" s="222">
        <f t="shared" ref="CHF28" si="2223">CHD28*$C$28</f>
        <v>0</v>
      </c>
      <c r="CHG28" s="222">
        <f t="shared" ref="CHG28" si="2224">CHE28*$C$28</f>
        <v>5.9073761532957891E+18</v>
      </c>
      <c r="CHH28" s="222">
        <f t="shared" ref="CHH28" si="2225">CHF28*$C$28</f>
        <v>0</v>
      </c>
      <c r="CHI28" s="222">
        <f t="shared" ref="CHI28" si="2226">CHG28*$C$28</f>
        <v>6.0845974378946632E+18</v>
      </c>
      <c r="CHJ28" s="222">
        <f t="shared" ref="CHJ28" si="2227">CHH28*$C$28</f>
        <v>0</v>
      </c>
      <c r="CHK28" s="222">
        <f t="shared" ref="CHK28" si="2228">CHI28*$C$28</f>
        <v>6.2671353610315028E+18</v>
      </c>
      <c r="CHL28" s="222">
        <f t="shared" ref="CHL28" si="2229">CHJ28*$C$28</f>
        <v>0</v>
      </c>
      <c r="CHM28" s="222">
        <f t="shared" ref="CHM28" si="2230">CHK28*$C$28</f>
        <v>6.4551494218624481E+18</v>
      </c>
      <c r="CHN28" s="222">
        <f t="shared" ref="CHN28" si="2231">CHL28*$C$28</f>
        <v>0</v>
      </c>
      <c r="CHO28" s="222">
        <f t="shared" ref="CHO28" si="2232">CHM28*$C$28</f>
        <v>6.6488039045183222E+18</v>
      </c>
      <c r="CHP28" s="222">
        <f t="shared" ref="CHP28" si="2233">CHN28*$C$28</f>
        <v>0</v>
      </c>
      <c r="CHQ28" s="222">
        <f t="shared" ref="CHQ28" si="2234">CHO28*$C$28</f>
        <v>6.8482680216538716E+18</v>
      </c>
      <c r="CHR28" s="222">
        <f t="shared" ref="CHR28" si="2235">CHP28*$C$28</f>
        <v>0</v>
      </c>
      <c r="CHS28" s="222">
        <f t="shared" ref="CHS28" si="2236">CHQ28*$C$28</f>
        <v>7.053716062303488E+18</v>
      </c>
      <c r="CHT28" s="222">
        <f t="shared" ref="CHT28" si="2237">CHR28*$C$28</f>
        <v>0</v>
      </c>
      <c r="CHU28" s="222">
        <f t="shared" ref="CHU28" si="2238">CHS28*$C$28</f>
        <v>7.2653275441725932E+18</v>
      </c>
      <c r="CHV28" s="222">
        <f t="shared" ref="CHV28" si="2239">CHT28*$C$28</f>
        <v>0</v>
      </c>
      <c r="CHW28" s="222">
        <f t="shared" ref="CHW28" si="2240">CHU28*$C$28</f>
        <v>7.4832873704977715E+18</v>
      </c>
      <c r="CHX28" s="222">
        <f t="shared" ref="CHX28" si="2241">CHV28*$C$28</f>
        <v>0</v>
      </c>
      <c r="CHY28" s="222">
        <f t="shared" ref="CHY28" si="2242">CHW28*$C$28</f>
        <v>7.7077859916127048E+18</v>
      </c>
      <c r="CHZ28" s="222">
        <f t="shared" ref="CHZ28" si="2243">CHX28*$C$28</f>
        <v>0</v>
      </c>
      <c r="CIA28" s="222">
        <f t="shared" ref="CIA28" si="2244">CHY28*$C$28</f>
        <v>7.9390195713610865E+18</v>
      </c>
      <c r="CIB28" s="222">
        <f t="shared" ref="CIB28" si="2245">CHZ28*$C$28</f>
        <v>0</v>
      </c>
      <c r="CIC28" s="222">
        <f t="shared" ref="CIC28" si="2246">CIA28*$C$28</f>
        <v>8.1771901585019197E+18</v>
      </c>
      <c r="CID28" s="222">
        <f t="shared" ref="CID28" si="2247">CIB28*$C$28</f>
        <v>0</v>
      </c>
      <c r="CIE28" s="222">
        <f t="shared" ref="CIE28" si="2248">CIC28*$C$28</f>
        <v>8.4225058632569774E+18</v>
      </c>
      <c r="CIF28" s="222">
        <f t="shared" ref="CIF28" si="2249">CID28*$C$28</f>
        <v>0</v>
      </c>
      <c r="CIG28" s="222">
        <f t="shared" ref="CIG28" si="2250">CIE28*$C$28</f>
        <v>8.675181039154687E+18</v>
      </c>
      <c r="CIH28" s="222">
        <f t="shared" ref="CIH28" si="2251">CIF28*$C$28</f>
        <v>0</v>
      </c>
      <c r="CII28" s="222">
        <f t="shared" ref="CII28" si="2252">CIG28*$C$28</f>
        <v>8.9354364703293276E+18</v>
      </c>
      <c r="CIJ28" s="222">
        <f t="shared" ref="CIJ28" si="2253">CIH28*$C$28</f>
        <v>0</v>
      </c>
      <c r="CIK28" s="222">
        <f t="shared" ref="CIK28" si="2254">CII28*$C$28</f>
        <v>9.2034995644392079E+18</v>
      </c>
      <c r="CIL28" s="222">
        <f t="shared" ref="CIL28" si="2255">CIJ28*$C$28</f>
        <v>0</v>
      </c>
      <c r="CIM28" s="222">
        <f t="shared" ref="CIM28" si="2256">CIK28*$C$28</f>
        <v>9.4796045513723843E+18</v>
      </c>
      <c r="CIN28" s="222">
        <f t="shared" ref="CIN28" si="2257">CIL28*$C$28</f>
        <v>0</v>
      </c>
      <c r="CIO28" s="222">
        <f t="shared" ref="CIO28" si="2258">CIM28*$C$28</f>
        <v>9.763992687913556E+18</v>
      </c>
      <c r="CIP28" s="222">
        <f t="shared" ref="CIP28" si="2259">CIN28*$C$28</f>
        <v>0</v>
      </c>
      <c r="CIQ28" s="222">
        <f t="shared" ref="CIQ28" si="2260">CIO28*$C$28</f>
        <v>1.0056912468550963E+19</v>
      </c>
      <c r="CIR28" s="222">
        <f t="shared" ref="CIR28" si="2261">CIP28*$C$28</f>
        <v>0</v>
      </c>
      <c r="CIS28" s="222">
        <f t="shared" ref="CIS28" si="2262">CIQ28*$C$28</f>
        <v>1.0358619842607493E+19</v>
      </c>
      <c r="CIT28" s="222">
        <f t="shared" ref="CIT28" si="2263">CIR28*$C$28</f>
        <v>0</v>
      </c>
      <c r="CIU28" s="222">
        <f t="shared" ref="CIU28" si="2264">CIS28*$C$28</f>
        <v>1.0669378437885719E+19</v>
      </c>
      <c r="CIV28" s="222">
        <f t="shared" ref="CIV28" si="2265">CIT28*$C$28</f>
        <v>0</v>
      </c>
      <c r="CIW28" s="222">
        <f t="shared" ref="CIW28" si="2266">CIU28*$C$28</f>
        <v>1.0989459791022291E+19</v>
      </c>
      <c r="CIX28" s="222">
        <f t="shared" ref="CIX28" si="2267">CIV28*$C$28</f>
        <v>0</v>
      </c>
      <c r="CIY28" s="222">
        <f t="shared" ref="CIY28" si="2268">CIW28*$C$28</f>
        <v>1.1319143584752959E+19</v>
      </c>
      <c r="CIZ28" s="222">
        <f t="shared" ref="CIZ28" si="2269">CIX28*$C$28</f>
        <v>0</v>
      </c>
      <c r="CJA28" s="222">
        <f t="shared" ref="CJA28" si="2270">CIY28*$C$28</f>
        <v>1.1658717892295549E+19</v>
      </c>
      <c r="CJB28" s="222">
        <f t="shared" ref="CJB28" si="2271">CIZ28*$C$28</f>
        <v>0</v>
      </c>
      <c r="CJC28" s="222">
        <f t="shared" ref="CJC28" si="2272">CJA28*$C$28</f>
        <v>1.2008479429064415E+19</v>
      </c>
      <c r="CJD28" s="222">
        <f t="shared" ref="CJD28" si="2273">CJB28*$C$28</f>
        <v>0</v>
      </c>
      <c r="CJE28" s="222">
        <f t="shared" ref="CJE28" si="2274">CJC28*$C$28</f>
        <v>1.2368733811936348E+19</v>
      </c>
      <c r="CJF28" s="222">
        <f t="shared" ref="CJF28" si="2275">CJD28*$C$28</f>
        <v>0</v>
      </c>
      <c r="CJG28" s="222">
        <f t="shared" ref="CJG28" si="2276">CJE28*$C$28</f>
        <v>1.273979582629444E+19</v>
      </c>
      <c r="CJH28" s="222">
        <f t="shared" ref="CJH28" si="2277">CJF28*$C$28</f>
        <v>0</v>
      </c>
      <c r="CJI28" s="222">
        <f t="shared" ref="CJI28" si="2278">CJG28*$C$28</f>
        <v>1.3121989701083273E+19</v>
      </c>
      <c r="CJJ28" s="222">
        <f t="shared" ref="CJJ28" si="2279">CJH28*$C$28</f>
        <v>0</v>
      </c>
      <c r="CJK28" s="222">
        <f t="shared" ref="CJK28" si="2280">CJI28*$C$28</f>
        <v>1.3515649392115771E+19</v>
      </c>
      <c r="CJL28" s="222">
        <f t="shared" ref="CJL28" si="2281">CJJ28*$C$28</f>
        <v>0</v>
      </c>
      <c r="CJM28" s="222">
        <f t="shared" ref="CJM28" si="2282">CJK28*$C$28</f>
        <v>1.3921118873879245E+19</v>
      </c>
      <c r="CJN28" s="222">
        <f t="shared" ref="CJN28" si="2283">CJL28*$C$28</f>
        <v>0</v>
      </c>
      <c r="CJO28" s="222">
        <f t="shared" ref="CJO28" si="2284">CJM28*$C$28</f>
        <v>1.4338752440095623E+19</v>
      </c>
      <c r="CJP28" s="222">
        <f t="shared" ref="CJP28" si="2285">CJN28*$C$28</f>
        <v>0</v>
      </c>
      <c r="CJQ28" s="222">
        <f t="shared" ref="CJQ28" si="2286">CJO28*$C$28</f>
        <v>1.4768915013298491E+19</v>
      </c>
      <c r="CJR28" s="222">
        <f t="shared" ref="CJR28" si="2287">CJP28*$C$28</f>
        <v>0</v>
      </c>
      <c r="CJS28" s="222">
        <f t="shared" ref="CJS28" si="2288">CJQ28*$C$28</f>
        <v>1.5211982463697447E+19</v>
      </c>
      <c r="CJT28" s="222">
        <f t="shared" ref="CJT28" si="2289">CJR28*$C$28</f>
        <v>0</v>
      </c>
      <c r="CJU28" s="222">
        <f t="shared" ref="CJU28" si="2290">CJS28*$C$28</f>
        <v>1.566834193760837E+19</v>
      </c>
      <c r="CJV28" s="222">
        <f t="shared" ref="CJV28" si="2291">CJT28*$C$28</f>
        <v>0</v>
      </c>
      <c r="CJW28" s="222">
        <f t="shared" ref="CJW28" si="2292">CJU28*$C$28</f>
        <v>1.6138392195736621E+19</v>
      </c>
      <c r="CJX28" s="222">
        <f t="shared" ref="CJX28" si="2293">CJV28*$C$28</f>
        <v>0</v>
      </c>
      <c r="CJY28" s="222">
        <f t="shared" ref="CJY28" si="2294">CJW28*$C$28</f>
        <v>1.662254396160872E+19</v>
      </c>
      <c r="CJZ28" s="222">
        <f t="shared" ref="CJZ28" si="2295">CJX28*$C$28</f>
        <v>0</v>
      </c>
      <c r="CKA28" s="222">
        <f t="shared" ref="CKA28" si="2296">CJY28*$C$28</f>
        <v>1.7121220280456983E+19</v>
      </c>
      <c r="CKB28" s="222">
        <f t="shared" ref="CKB28" si="2297">CJZ28*$C$28</f>
        <v>0</v>
      </c>
      <c r="CKC28" s="222">
        <f t="shared" ref="CKC28" si="2298">CKA28*$C$28</f>
        <v>1.7634856888870693E+19</v>
      </c>
      <c r="CKD28" s="222">
        <f t="shared" ref="CKD28" si="2299">CKB28*$C$28</f>
        <v>0</v>
      </c>
      <c r="CKE28" s="222">
        <f t="shared" ref="CKE28" si="2300">CKC28*$C$28</f>
        <v>1.8163902595536814E+19</v>
      </c>
      <c r="CKF28" s="222">
        <f t="shared" ref="CKF28" si="2301">CKD28*$C$28</f>
        <v>0</v>
      </c>
      <c r="CKG28" s="222">
        <f t="shared" ref="CKG28" si="2302">CKE28*$C$28</f>
        <v>1.8708819673402921E+19</v>
      </c>
      <c r="CKH28" s="222">
        <f t="shared" ref="CKH28" si="2303">CKF28*$C$28</f>
        <v>0</v>
      </c>
      <c r="CKI28" s="222">
        <f t="shared" ref="CKI28" si="2304">CKG28*$C$28</f>
        <v>1.927008426360501E+19</v>
      </c>
      <c r="CKJ28" s="222">
        <f t="shared" ref="CKJ28" si="2305">CKH28*$C$28</f>
        <v>0</v>
      </c>
      <c r="CKK28" s="222">
        <f t="shared" ref="CKK28" si="2306">CKI28*$C$28</f>
        <v>1.9848186791513162E+19</v>
      </c>
      <c r="CKL28" s="222">
        <f t="shared" ref="CKL28" si="2307">CKJ28*$C$28</f>
        <v>0</v>
      </c>
      <c r="CKM28" s="222">
        <f t="shared" ref="CKM28" si="2308">CKK28*$C$28</f>
        <v>2.0443632395258556E+19</v>
      </c>
      <c r="CKN28" s="222">
        <f t="shared" ref="CKN28" si="2309">CKL28*$C$28</f>
        <v>0</v>
      </c>
      <c r="CKO28" s="222">
        <f t="shared" ref="CKO28" si="2310">CKM28*$C$28</f>
        <v>2.1056941367116313E+19</v>
      </c>
      <c r="CKP28" s="222">
        <f t="shared" ref="CKP28" si="2311">CKN28*$C$28</f>
        <v>0</v>
      </c>
      <c r="CKQ28" s="222">
        <f t="shared" ref="CKQ28" si="2312">CKO28*$C$28</f>
        <v>2.1688649608129802E+19</v>
      </c>
      <c r="CKR28" s="222">
        <f t="shared" ref="CKR28" si="2313">CKP28*$C$28</f>
        <v>0</v>
      </c>
      <c r="CKS28" s="222">
        <f t="shared" ref="CKS28" si="2314">CKQ28*$C$28</f>
        <v>2.2339309096373699E+19</v>
      </c>
      <c r="CKT28" s="222">
        <f t="shared" ref="CKT28" si="2315">CKR28*$C$28</f>
        <v>0</v>
      </c>
      <c r="CKU28" s="222">
        <f t="shared" ref="CKU28" si="2316">CKS28*$C$28</f>
        <v>2.300948836926491E+19</v>
      </c>
      <c r="CKV28" s="222">
        <f t="shared" ref="CKV28" si="2317">CKT28*$C$28</f>
        <v>0</v>
      </c>
      <c r="CKW28" s="222">
        <f t="shared" ref="CKW28" si="2318">CKU28*$C$28</f>
        <v>2.3699773020342858E+19</v>
      </c>
      <c r="CKX28" s="222">
        <f t="shared" ref="CKX28" si="2319">CKV28*$C$28</f>
        <v>0</v>
      </c>
      <c r="CKY28" s="222">
        <f t="shared" ref="CKY28" si="2320">CKW28*$C$28</f>
        <v>2.4410766210953142E+19</v>
      </c>
      <c r="CKZ28" s="222">
        <f t="shared" ref="CKZ28" si="2321">CKX28*$C$28</f>
        <v>0</v>
      </c>
      <c r="CLA28" s="222">
        <f t="shared" ref="CLA28" si="2322">CKY28*$C$28</f>
        <v>2.5143089197281739E+19</v>
      </c>
      <c r="CLB28" s="222">
        <f t="shared" ref="CLB28" si="2323">CKZ28*$C$28</f>
        <v>0</v>
      </c>
      <c r="CLC28" s="222">
        <f t="shared" ref="CLC28" si="2324">CLA28*$C$28</f>
        <v>2.5897381873200194E+19</v>
      </c>
      <c r="CLD28" s="222">
        <f t="shared" ref="CLD28" si="2325">CLB28*$C$28</f>
        <v>0</v>
      </c>
      <c r="CLE28" s="222">
        <f t="shared" ref="CLE28" si="2326">CLC28*$C$28</f>
        <v>2.6674303329396199E+19</v>
      </c>
      <c r="CLF28" s="222">
        <f t="shared" ref="CLF28" si="2327">CLD28*$C$28</f>
        <v>0</v>
      </c>
      <c r="CLG28" s="222">
        <f t="shared" ref="CLG28" si="2328">CLE28*$C$28</f>
        <v>2.7474532429278085E+19</v>
      </c>
      <c r="CLH28" s="222">
        <f t="shared" ref="CLH28" si="2329">CLF28*$C$28</f>
        <v>0</v>
      </c>
      <c r="CLI28" s="222">
        <f t="shared" ref="CLI28" si="2330">CLG28*$C$28</f>
        <v>2.8298768402156429E+19</v>
      </c>
      <c r="CLJ28" s="222">
        <f t="shared" ref="CLJ28" si="2331">CLH28*$C$28</f>
        <v>0</v>
      </c>
      <c r="CLK28" s="222">
        <f t="shared" ref="CLK28" si="2332">CLI28*$C$28</f>
        <v>2.9147731454221124E+19</v>
      </c>
      <c r="CLL28" s="222">
        <f t="shared" ref="CLL28" si="2333">CLJ28*$C$28</f>
        <v>0</v>
      </c>
      <c r="CLM28" s="222">
        <f t="shared" ref="CLM28" si="2334">CLK28*$C$28</f>
        <v>3.0022163397847757E+19</v>
      </c>
      <c r="CLN28" s="222">
        <f t="shared" ref="CLN28" si="2335">CLL28*$C$28</f>
        <v>0</v>
      </c>
      <c r="CLO28" s="222">
        <f t="shared" ref="CLO28" si="2336">CLM28*$C$28</f>
        <v>3.0922828299783188E+19</v>
      </c>
      <c r="CLP28" s="222">
        <f t="shared" ref="CLP28" si="2337">CLN28*$C$28</f>
        <v>0</v>
      </c>
      <c r="CLQ28" s="222">
        <f t="shared" ref="CLQ28" si="2338">CLO28*$C$28</f>
        <v>3.1850513148776686E+19</v>
      </c>
      <c r="CLR28" s="222">
        <f t="shared" ref="CLR28" si="2339">CLP28*$C$28</f>
        <v>0</v>
      </c>
      <c r="CLS28" s="222">
        <f t="shared" ref="CLS28" si="2340">CLQ28*$C$28</f>
        <v>3.2806028543239987E+19</v>
      </c>
      <c r="CLT28" s="222">
        <f t="shared" ref="CLT28" si="2341">CLR28*$C$28</f>
        <v>0</v>
      </c>
      <c r="CLU28" s="222">
        <f t="shared" ref="CLU28" si="2342">CLS28*$C$28</f>
        <v>3.3790209399537189E+19</v>
      </c>
      <c r="CLV28" s="222">
        <f t="shared" ref="CLV28" si="2343">CLT28*$C$28</f>
        <v>0</v>
      </c>
      <c r="CLW28" s="222">
        <f t="shared" ref="CLW28" si="2344">CLU28*$C$28</f>
        <v>3.4803915681523306E+19</v>
      </c>
      <c r="CLX28" s="222">
        <f t="shared" ref="CLX28" si="2345">CLV28*$C$28</f>
        <v>0</v>
      </c>
      <c r="CLY28" s="222">
        <f t="shared" ref="CLY28" si="2346">CLW28*$C$28</f>
        <v>3.5848033151969006E+19</v>
      </c>
      <c r="CLZ28" s="222">
        <f t="shared" ref="CLZ28" si="2347">CLX28*$C$28</f>
        <v>0</v>
      </c>
      <c r="CMA28" s="222">
        <f t="shared" ref="CMA28" si="2348">CLY28*$C$28</f>
        <v>3.6923474146528076E+19</v>
      </c>
      <c r="CMB28" s="222">
        <f t="shared" ref="CMB28" si="2349">CLZ28*$C$28</f>
        <v>0</v>
      </c>
      <c r="CMC28" s="222">
        <f t="shared" ref="CMC28" si="2350">CMA28*$C$28</f>
        <v>3.8031178370923921E+19</v>
      </c>
      <c r="CMD28" s="222">
        <f t="shared" ref="CMD28" si="2351">CMB28*$C$28</f>
        <v>0</v>
      </c>
      <c r="CME28" s="222">
        <f t="shared" ref="CME28" si="2352">CMC28*$C$28</f>
        <v>3.9172113722051641E+19</v>
      </c>
      <c r="CMF28" s="222">
        <f t="shared" ref="CMF28" si="2353">CMD28*$C$28</f>
        <v>0</v>
      </c>
      <c r="CMG28" s="222">
        <f t="shared" ref="CMG28" si="2354">CME28*$C$28</f>
        <v>4.0347277133713195E+19</v>
      </c>
      <c r="CMH28" s="222">
        <f t="shared" ref="CMH28" si="2355">CMF28*$C$28</f>
        <v>0</v>
      </c>
      <c r="CMI28" s="222">
        <f t="shared" ref="CMI28" si="2356">CMG28*$C$28</f>
        <v>4.1557695447724589E+19</v>
      </c>
      <c r="CMJ28" s="222">
        <f t="shared" ref="CMJ28" si="2357">CMH28*$C$28</f>
        <v>0</v>
      </c>
      <c r="CMK28" s="222">
        <f t="shared" ref="CMK28" si="2358">CMI28*$C$28</f>
        <v>4.2804426311156326E+19</v>
      </c>
      <c r="CML28" s="222">
        <f t="shared" ref="CML28" si="2359">CMJ28*$C$28</f>
        <v>0</v>
      </c>
      <c r="CMM28" s="222">
        <f t="shared" ref="CMM28" si="2360">CMK28*$C$28</f>
        <v>4.4088559100491014E+19</v>
      </c>
      <c r="CMN28" s="222">
        <f t="shared" ref="CMN28" si="2361">CML28*$C$28</f>
        <v>0</v>
      </c>
      <c r="CMO28" s="222">
        <f t="shared" ref="CMO28" si="2362">CMM28*$C$28</f>
        <v>4.5411215873505747E+19</v>
      </c>
      <c r="CMP28" s="222">
        <f t="shared" ref="CMP28" si="2363">CMN28*$C$28</f>
        <v>0</v>
      </c>
      <c r="CMQ28" s="222">
        <f t="shared" ref="CMQ28" si="2364">CMO28*$C$28</f>
        <v>4.6773552349710918E+19</v>
      </c>
      <c r="CMR28" s="222">
        <f t="shared" ref="CMR28" si="2365">CMP28*$C$28</f>
        <v>0</v>
      </c>
      <c r="CMS28" s="222">
        <f t="shared" ref="CMS28" si="2366">CMQ28*$C$28</f>
        <v>4.8176758920202248E+19</v>
      </c>
      <c r="CMT28" s="222">
        <f t="shared" ref="CMT28" si="2367">CMR28*$C$28</f>
        <v>0</v>
      </c>
      <c r="CMU28" s="222">
        <f t="shared" ref="CMU28" si="2368">CMS28*$C$28</f>
        <v>4.9622061687808319E+19</v>
      </c>
      <c r="CMV28" s="222">
        <f t="shared" ref="CMV28" si="2369">CMT28*$C$28</f>
        <v>0</v>
      </c>
      <c r="CMW28" s="222">
        <f t="shared" ref="CMW28" si="2370">CMU28*$C$28</f>
        <v>5.1110723538442568E+19</v>
      </c>
      <c r="CMX28" s="222">
        <f t="shared" ref="CMX28" si="2371">CMV28*$C$28</f>
        <v>0</v>
      </c>
      <c r="CMY28" s="222">
        <f t="shared" ref="CMY28" si="2372">CMW28*$C$28</f>
        <v>5.2644045244595847E+19</v>
      </c>
      <c r="CMZ28" s="222">
        <f t="shared" ref="CMZ28" si="2373">CMX28*$C$28</f>
        <v>0</v>
      </c>
      <c r="CNA28" s="222">
        <f t="shared" ref="CNA28" si="2374">CMY28*$C$28</f>
        <v>5.4223366601933726E+19</v>
      </c>
      <c r="CNB28" s="222">
        <f t="shared" ref="CNB28" si="2375">CMZ28*$C$28</f>
        <v>0</v>
      </c>
      <c r="CNC28" s="222">
        <f t="shared" ref="CNC28" si="2376">CNA28*$C$28</f>
        <v>5.5850067599991742E+19</v>
      </c>
      <c r="CND28" s="222">
        <f t="shared" ref="CND28" si="2377">CNB28*$C$28</f>
        <v>0</v>
      </c>
      <c r="CNE28" s="222">
        <f t="shared" ref="CNE28" si="2378">CNC28*$C$28</f>
        <v>5.7525569627991499E+19</v>
      </c>
      <c r="CNF28" s="222">
        <f t="shared" ref="CNF28" si="2379">CND28*$C$28</f>
        <v>0</v>
      </c>
      <c r="CNG28" s="222">
        <f t="shared" ref="CNG28" si="2380">CNE28*$C$28</f>
        <v>5.9251336716831244E+19</v>
      </c>
      <c r="CNH28" s="222">
        <f t="shared" ref="CNH28" si="2381">CNF28*$C$28</f>
        <v>0</v>
      </c>
      <c r="CNI28" s="222">
        <f t="shared" ref="CNI28" si="2382">CNG28*$C$28</f>
        <v>6.1028876818336186E+19</v>
      </c>
      <c r="CNJ28" s="222">
        <f t="shared" ref="CNJ28" si="2383">CNH28*$C$28</f>
        <v>0</v>
      </c>
      <c r="CNK28" s="222">
        <f t="shared" ref="CNK28" si="2384">CNI28*$C$28</f>
        <v>6.2859743122886271E+19</v>
      </c>
      <c r="CNL28" s="222">
        <f t="shared" ref="CNL28" si="2385">CNJ28*$C$28</f>
        <v>0</v>
      </c>
      <c r="CNM28" s="222">
        <f t="shared" ref="CNM28" si="2386">CNK28*$C$28</f>
        <v>6.4745535416572862E+19</v>
      </c>
      <c r="CNN28" s="222">
        <f t="shared" ref="CNN28" si="2387">CNL28*$C$28</f>
        <v>0</v>
      </c>
      <c r="CNO28" s="222">
        <f t="shared" ref="CNO28" si="2388">CNM28*$C$28</f>
        <v>6.6687901479070048E+19</v>
      </c>
      <c r="CNP28" s="222">
        <f t="shared" ref="CNP28" si="2389">CNN28*$C$28</f>
        <v>0</v>
      </c>
      <c r="CNQ28" s="222">
        <f t="shared" ref="CNQ28" si="2390">CNO28*$C$28</f>
        <v>6.8688538523442151E+19</v>
      </c>
      <c r="CNR28" s="222">
        <f t="shared" ref="CNR28" si="2391">CNP28*$C$28</f>
        <v>0</v>
      </c>
      <c r="CNS28" s="222">
        <f t="shared" ref="CNS28" si="2392">CNQ28*$C$28</f>
        <v>7.0749194679145415E+19</v>
      </c>
      <c r="CNT28" s="222">
        <f t="shared" ref="CNT28" si="2393">CNR28*$C$28</f>
        <v>0</v>
      </c>
      <c r="CNU28" s="222">
        <f t="shared" ref="CNU28" si="2394">CNS28*$C$28</f>
        <v>7.2871670519519781E+19</v>
      </c>
      <c r="CNV28" s="222">
        <f t="shared" ref="CNV28" si="2395">CNT28*$C$28</f>
        <v>0</v>
      </c>
      <c r="CNW28" s="222">
        <f t="shared" ref="CNW28" si="2396">CNU28*$C$28</f>
        <v>7.5057820635105378E+19</v>
      </c>
      <c r="CNX28" s="222">
        <f t="shared" ref="CNX28" si="2397">CNV28*$C$28</f>
        <v>0</v>
      </c>
      <c r="CNY28" s="222">
        <f t="shared" ref="CNY28" si="2398">CNW28*$C$28</f>
        <v>7.7309555254158541E+19</v>
      </c>
      <c r="CNZ28" s="222">
        <f t="shared" ref="CNZ28" si="2399">CNX28*$C$28</f>
        <v>0</v>
      </c>
      <c r="COA28" s="222">
        <f t="shared" ref="COA28" si="2400">CNY28*$C$28</f>
        <v>7.9628841911783293E+19</v>
      </c>
      <c r="COB28" s="222">
        <f t="shared" ref="COB28" si="2401">CNZ28*$C$28</f>
        <v>0</v>
      </c>
      <c r="COC28" s="222">
        <f t="shared" ref="COC28" si="2402">COA28*$C$28</f>
        <v>8.2017707169136787E+19</v>
      </c>
      <c r="COD28" s="222">
        <f t="shared" ref="COD28" si="2403">COB28*$C$28</f>
        <v>0</v>
      </c>
      <c r="COE28" s="222">
        <f t="shared" ref="COE28" si="2404">COC28*$C$28</f>
        <v>8.4478238384210887E+19</v>
      </c>
      <c r="COF28" s="222">
        <f t="shared" ref="COF28" si="2405">COD28*$C$28</f>
        <v>0</v>
      </c>
      <c r="COG28" s="222">
        <f t="shared" ref="COG28" si="2406">COE28*$C$28</f>
        <v>8.7012585535737217E+19</v>
      </c>
      <c r="COH28" s="222">
        <f t="shared" ref="COH28" si="2407">COF28*$C$28</f>
        <v>0</v>
      </c>
      <c r="COI28" s="222">
        <f t="shared" ref="COI28" si="2408">COG28*$C$28</f>
        <v>8.9622963101809328E+19</v>
      </c>
      <c r="COJ28" s="222">
        <f t="shared" ref="COJ28" si="2409">COH28*$C$28</f>
        <v>0</v>
      </c>
      <c r="COK28" s="222">
        <f t="shared" ref="COK28" si="2410">COI28*$C$28</f>
        <v>9.2311651994863616E+19</v>
      </c>
      <c r="COL28" s="222">
        <f t="shared" ref="COL28" si="2411">COJ28*$C$28</f>
        <v>0</v>
      </c>
      <c r="COM28" s="222">
        <f t="shared" ref="COM28" si="2412">COK28*$C$28</f>
        <v>9.5081001554709529E+19</v>
      </c>
      <c r="CON28" s="222">
        <f t="shared" ref="CON28" si="2413">COL28*$C$28</f>
        <v>0</v>
      </c>
      <c r="COO28" s="222">
        <f t="shared" ref="COO28" si="2414">COM28*$C$28</f>
        <v>9.793343160135082E+19</v>
      </c>
      <c r="COP28" s="222">
        <f t="shared" ref="COP28" si="2415">CON28*$C$28</f>
        <v>0</v>
      </c>
      <c r="COQ28" s="222">
        <f t="shared" ref="COQ28" si="2416">COO28*$C$28</f>
        <v>1.0087143454939134E+20</v>
      </c>
      <c r="COR28" s="222">
        <f t="shared" ref="COR28" si="2417">COP28*$C$28</f>
        <v>0</v>
      </c>
      <c r="COS28" s="222">
        <f t="shared" ref="COS28" si="2418">COQ28*$C$28</f>
        <v>1.0389757758587309E+20</v>
      </c>
      <c r="COT28" s="222">
        <f t="shared" ref="COT28" si="2419">COR28*$C$28</f>
        <v>0</v>
      </c>
      <c r="COU28" s="222">
        <f t="shared" ref="COU28" si="2420">COS28*$C$28</f>
        <v>1.0701450491344929E+20</v>
      </c>
      <c r="COV28" s="222">
        <f t="shared" ref="COV28" si="2421">COT28*$C$28</f>
        <v>0</v>
      </c>
      <c r="COW28" s="222">
        <f t="shared" ref="COW28" si="2422">COU28*$C$28</f>
        <v>1.1022494006085276E+20</v>
      </c>
      <c r="COX28" s="222">
        <f t="shared" ref="COX28" si="2423">COV28*$C$28</f>
        <v>0</v>
      </c>
      <c r="COY28" s="222">
        <f t="shared" ref="COY28" si="2424">COW28*$C$28</f>
        <v>1.1353168826267835E+20</v>
      </c>
      <c r="COZ28" s="222">
        <f t="shared" ref="COZ28" si="2425">COX28*$C$28</f>
        <v>0</v>
      </c>
      <c r="CPA28" s="222">
        <f t="shared" ref="CPA28" si="2426">COY28*$C$28</f>
        <v>1.169376389105587E+20</v>
      </c>
      <c r="CPB28" s="222">
        <f t="shared" ref="CPB28" si="2427">COZ28*$C$28</f>
        <v>0</v>
      </c>
      <c r="CPC28" s="222">
        <f t="shared" ref="CPC28" si="2428">CPA28*$C$28</f>
        <v>1.2044576807787546E+20</v>
      </c>
      <c r="CPD28" s="222">
        <f t="shared" ref="CPD28" si="2429">CPB28*$C$28</f>
        <v>0</v>
      </c>
      <c r="CPE28" s="222">
        <f t="shared" ref="CPE28" si="2430">CPC28*$C$28</f>
        <v>1.2405914112021173E+20</v>
      </c>
      <c r="CPF28" s="222">
        <f t="shared" ref="CPF28" si="2431">CPD28*$C$28</f>
        <v>0</v>
      </c>
      <c r="CPG28" s="222">
        <f t="shared" ref="CPG28" si="2432">CPE28*$C$28</f>
        <v>1.2778091535381809E+20</v>
      </c>
      <c r="CPH28" s="222">
        <f t="shared" ref="CPH28" si="2433">CPF28*$C$28</f>
        <v>0</v>
      </c>
      <c r="CPI28" s="222">
        <f t="shared" ref="CPI28" si="2434">CPG28*$C$28</f>
        <v>1.3161434281443264E+20</v>
      </c>
      <c r="CPJ28" s="222">
        <f t="shared" ref="CPJ28" si="2435">CPH28*$C$28</f>
        <v>0</v>
      </c>
      <c r="CPK28" s="222">
        <f t="shared" ref="CPK28" si="2436">CPI28*$C$28</f>
        <v>1.3556277309886562E+20</v>
      </c>
      <c r="CPL28" s="222">
        <f t="shared" ref="CPL28" si="2437">CPJ28*$C$28</f>
        <v>0</v>
      </c>
      <c r="CPM28" s="222">
        <f t="shared" ref="CPM28" si="2438">CPK28*$C$28</f>
        <v>1.396296562918316E+20</v>
      </c>
      <c r="CPN28" s="222">
        <f t="shared" ref="CPN28" si="2439">CPL28*$C$28</f>
        <v>0</v>
      </c>
      <c r="CPO28" s="222">
        <f t="shared" ref="CPO28" si="2440">CPM28*$C$28</f>
        <v>1.4381854598058654E+20</v>
      </c>
      <c r="CPP28" s="222">
        <f t="shared" ref="CPP28" si="2441">CPN28*$C$28</f>
        <v>0</v>
      </c>
      <c r="CPQ28" s="222">
        <f t="shared" ref="CPQ28" si="2442">CPO28*$C$28</f>
        <v>1.4813310236000413E+20</v>
      </c>
      <c r="CPR28" s="222">
        <f t="shared" ref="CPR28" si="2443">CPP28*$C$28</f>
        <v>0</v>
      </c>
      <c r="CPS28" s="222">
        <f t="shared" ref="CPS28" si="2444">CPQ28*$C$28</f>
        <v>1.5257709543080428E+20</v>
      </c>
      <c r="CPT28" s="222">
        <f t="shared" ref="CPT28" si="2445">CPR28*$C$28</f>
        <v>0</v>
      </c>
      <c r="CPU28" s="222">
        <f t="shared" ref="CPU28" si="2446">CPS28*$C$28</f>
        <v>1.5715440829372842E+20</v>
      </c>
      <c r="CPV28" s="222">
        <f t="shared" ref="CPV28" si="2447">CPT28*$C$28</f>
        <v>0</v>
      </c>
      <c r="CPW28" s="222">
        <f t="shared" ref="CPW28" si="2448">CPU28*$C$28</f>
        <v>1.6186904054254027E+20</v>
      </c>
      <c r="CPX28" s="222">
        <f t="shared" ref="CPX28" si="2449">CPV28*$C$28</f>
        <v>0</v>
      </c>
      <c r="CPY28" s="222">
        <f t="shared" ref="CPY28" si="2450">CPW28*$C$28</f>
        <v>1.6672511175881648E+20</v>
      </c>
      <c r="CPZ28" s="222">
        <f t="shared" ref="CPZ28" si="2451">CPX28*$C$28</f>
        <v>0</v>
      </c>
      <c r="CQA28" s="222">
        <f t="shared" ref="CQA28" si="2452">CPY28*$C$28</f>
        <v>1.7172686511158097E+20</v>
      </c>
      <c r="CQB28" s="222">
        <f t="shared" ref="CQB28" si="2453">CPZ28*$C$28</f>
        <v>0</v>
      </c>
      <c r="CQC28" s="222">
        <f t="shared" ref="CQC28" si="2454">CQA28*$C$28</f>
        <v>1.7687867106492839E+20</v>
      </c>
      <c r="CQD28" s="222">
        <f t="shared" ref="CQD28" si="2455">CQB28*$C$28</f>
        <v>0</v>
      </c>
      <c r="CQE28" s="222">
        <f t="shared" ref="CQE28" si="2456">CQC28*$C$28</f>
        <v>1.8218503119687624E+20</v>
      </c>
      <c r="CQF28" s="222">
        <f t="shared" ref="CQF28" si="2457">CQD28*$C$28</f>
        <v>0</v>
      </c>
      <c r="CQG28" s="222">
        <f t="shared" ref="CQG28" si="2458">CQE28*$C$28</f>
        <v>1.8765058213278253E+20</v>
      </c>
      <c r="CQH28" s="222">
        <f t="shared" ref="CQH28" si="2459">CQF28*$C$28</f>
        <v>0</v>
      </c>
      <c r="CQI28" s="222">
        <f t="shared" ref="CQI28" si="2460">CQG28*$C$28</f>
        <v>1.9328009959676602E+20</v>
      </c>
      <c r="CQJ28" s="222">
        <f t="shared" ref="CQJ28" si="2461">CQH28*$C$28</f>
        <v>0</v>
      </c>
      <c r="CQK28" s="222">
        <f t="shared" ref="CQK28" si="2462">CQI28*$C$28</f>
        <v>1.9907850258466901E+20</v>
      </c>
      <c r="CQL28" s="222">
        <f t="shared" ref="CQL28" si="2463">CQJ28*$C$28</f>
        <v>0</v>
      </c>
      <c r="CQM28" s="222">
        <f t="shared" ref="CQM28" si="2464">CQK28*$C$28</f>
        <v>2.050508576622091E+20</v>
      </c>
      <c r="CQN28" s="222">
        <f t="shared" ref="CQN28" si="2465">CQL28*$C$28</f>
        <v>0</v>
      </c>
      <c r="CQO28" s="222">
        <f t="shared" ref="CQO28" si="2466">CQM28*$C$28</f>
        <v>2.1120238339207538E+20</v>
      </c>
      <c r="CQP28" s="222">
        <f t="shared" ref="CQP28" si="2467">CQN28*$C$28</f>
        <v>0</v>
      </c>
      <c r="CQQ28" s="222">
        <f t="shared" ref="CQQ28" si="2468">CQO28*$C$28</f>
        <v>2.1753845489383765E+20</v>
      </c>
      <c r="CQR28" s="222">
        <f t="shared" ref="CQR28" si="2469">CQP28*$C$28</f>
        <v>0</v>
      </c>
      <c r="CQS28" s="222">
        <f t="shared" ref="CQS28" si="2470">CQQ28*$C$28</f>
        <v>2.240646085406528E+20</v>
      </c>
      <c r="CQT28" s="222">
        <f t="shared" ref="CQT28" si="2471">CQR28*$C$28</f>
        <v>0</v>
      </c>
      <c r="CQU28" s="222">
        <f t="shared" ref="CQU28" si="2472">CQS28*$C$28</f>
        <v>2.307865467968724E+20</v>
      </c>
      <c r="CQV28" s="222">
        <f t="shared" ref="CQV28" si="2473">CQT28*$C$28</f>
        <v>0</v>
      </c>
      <c r="CQW28" s="222">
        <f t="shared" ref="CQW28" si="2474">CQU28*$C$28</f>
        <v>2.3771014320077858E+20</v>
      </c>
      <c r="CQX28" s="222">
        <f t="shared" ref="CQX28" si="2475">CQV28*$C$28</f>
        <v>0</v>
      </c>
      <c r="CQY28" s="222">
        <f t="shared" ref="CQY28" si="2476">CQW28*$C$28</f>
        <v>2.4484144749680194E+20</v>
      </c>
      <c r="CQZ28" s="222">
        <f t="shared" ref="CQZ28" si="2477">CQX28*$C$28</f>
        <v>0</v>
      </c>
      <c r="CRA28" s="222">
        <f t="shared" ref="CRA28" si="2478">CQY28*$C$28</f>
        <v>2.52186690921706E+20</v>
      </c>
      <c r="CRB28" s="222">
        <f t="shared" ref="CRB28" si="2479">CQZ28*$C$28</f>
        <v>0</v>
      </c>
      <c r="CRC28" s="222">
        <f t="shared" ref="CRC28" si="2480">CRA28*$C$28</f>
        <v>2.5975229164935719E+20</v>
      </c>
      <c r="CRD28" s="222">
        <f t="shared" ref="CRD28" si="2481">CRB28*$C$28</f>
        <v>0</v>
      </c>
      <c r="CRE28" s="222">
        <f t="shared" ref="CRE28" si="2482">CRC28*$C$28</f>
        <v>2.6754486039883792E+20</v>
      </c>
      <c r="CRF28" s="222">
        <f t="shared" ref="CRF28" si="2483">CRD28*$C$28</f>
        <v>0</v>
      </c>
      <c r="CRG28" s="222">
        <f t="shared" ref="CRG28" si="2484">CRE28*$C$28</f>
        <v>2.7557120621080307E+20</v>
      </c>
      <c r="CRH28" s="222">
        <f t="shared" ref="CRH28" si="2485">CRF28*$C$28</f>
        <v>0</v>
      </c>
      <c r="CRI28" s="222">
        <f t="shared" ref="CRI28" si="2486">CRG28*$C$28</f>
        <v>2.8383834239712716E+20</v>
      </c>
      <c r="CRJ28" s="222">
        <f t="shared" ref="CRJ28" si="2487">CRH28*$C$28</f>
        <v>0</v>
      </c>
      <c r="CRK28" s="222">
        <f t="shared" ref="CRK28" si="2488">CRI28*$C$28</f>
        <v>2.9235349266904098E+20</v>
      </c>
      <c r="CRL28" s="222">
        <f t="shared" ref="CRL28" si="2489">CRJ28*$C$28</f>
        <v>0</v>
      </c>
      <c r="CRM28" s="222">
        <f t="shared" ref="CRM28" si="2490">CRK28*$C$28</f>
        <v>3.0112409744911224E+20</v>
      </c>
      <c r="CRN28" s="222">
        <f t="shared" ref="CRN28" si="2491">CRL28*$C$28</f>
        <v>0</v>
      </c>
      <c r="CRO28" s="222">
        <f t="shared" ref="CRO28" si="2492">CRM28*$C$28</f>
        <v>3.1015782037258561E+20</v>
      </c>
      <c r="CRP28" s="222">
        <f t="shared" ref="CRP28" si="2493">CRN28*$C$28</f>
        <v>0</v>
      </c>
      <c r="CRQ28" s="222">
        <f t="shared" ref="CRQ28" si="2494">CRO28*$C$28</f>
        <v>3.1946255498376321E+20</v>
      </c>
      <c r="CRR28" s="222">
        <f t="shared" ref="CRR28" si="2495">CRP28*$C$28</f>
        <v>0</v>
      </c>
      <c r="CRS28" s="222">
        <f t="shared" ref="CRS28" si="2496">CRQ28*$C$28</f>
        <v>3.2904643163327614E+20</v>
      </c>
      <c r="CRT28" s="222">
        <f t="shared" ref="CRT28" si="2497">CRR28*$C$28</f>
        <v>0</v>
      </c>
      <c r="CRU28" s="222">
        <f t="shared" ref="CRU28" si="2498">CRS28*$C$28</f>
        <v>3.3891782458227445E+20</v>
      </c>
      <c r="CRV28" s="222">
        <f t="shared" ref="CRV28" si="2499">CRT28*$C$28</f>
        <v>0</v>
      </c>
      <c r="CRW28" s="222">
        <f t="shared" ref="CRW28" si="2500">CRU28*$C$28</f>
        <v>3.4908535931974268E+20</v>
      </c>
      <c r="CRX28" s="222">
        <f t="shared" ref="CRX28" si="2501">CRV28*$C$28</f>
        <v>0</v>
      </c>
      <c r="CRY28" s="222">
        <f t="shared" ref="CRY28" si="2502">CRW28*$C$28</f>
        <v>3.5955792009933495E+20</v>
      </c>
      <c r="CRZ28" s="222">
        <f t="shared" ref="CRZ28" si="2503">CRX28*$C$28</f>
        <v>0</v>
      </c>
      <c r="CSA28" s="222">
        <f t="shared" ref="CSA28" si="2504">CRY28*$C$28</f>
        <v>3.7034465770231503E+20</v>
      </c>
      <c r="CSB28" s="222">
        <f t="shared" ref="CSB28" si="2505">CRZ28*$C$28</f>
        <v>0</v>
      </c>
      <c r="CSC28" s="222">
        <f t="shared" ref="CSC28" si="2506">CSA28*$C$28</f>
        <v>3.814549974333845E+20</v>
      </c>
      <c r="CSD28" s="222">
        <f t="shared" ref="CSD28" si="2507">CSB28*$C$28</f>
        <v>0</v>
      </c>
      <c r="CSE28" s="222">
        <f t="shared" ref="CSE28" si="2508">CSC28*$C$28</f>
        <v>3.9289864735638605E+20</v>
      </c>
      <c r="CSF28" s="222">
        <f t="shared" ref="CSF28" si="2509">CSD28*$C$28</f>
        <v>0</v>
      </c>
      <c r="CSG28" s="222">
        <f t="shared" ref="CSG28" si="2510">CSE28*$C$28</f>
        <v>4.0468560677707763E+20</v>
      </c>
      <c r="CSH28" s="222">
        <f t="shared" ref="CSH28" si="2511">CSF28*$C$28</f>
        <v>0</v>
      </c>
      <c r="CSI28" s="222">
        <f t="shared" ref="CSI28" si="2512">CSG28*$C$28</f>
        <v>4.1682617498038999E+20</v>
      </c>
      <c r="CSJ28" s="222">
        <f t="shared" ref="CSJ28" si="2513">CSH28*$C$28</f>
        <v>0</v>
      </c>
      <c r="CSK28" s="222">
        <f t="shared" ref="CSK28" si="2514">CSI28*$C$28</f>
        <v>4.2933096022980172E+20</v>
      </c>
      <c r="CSL28" s="222">
        <f t="shared" ref="CSL28" si="2515">CSJ28*$C$28</f>
        <v>0</v>
      </c>
      <c r="CSM28" s="222">
        <f t="shared" ref="CSM28" si="2516">CSK28*$C$28</f>
        <v>4.422108890366958E+20</v>
      </c>
      <c r="CSN28" s="222">
        <f t="shared" ref="CSN28" si="2517">CSL28*$C$28</f>
        <v>0</v>
      </c>
      <c r="CSO28" s="222">
        <f t="shared" ref="CSO28" si="2518">CSM28*$C$28</f>
        <v>4.5547721570779667E+20</v>
      </c>
      <c r="CSP28" s="222">
        <f t="shared" ref="CSP28" si="2519">CSN28*$C$28</f>
        <v>0</v>
      </c>
      <c r="CSQ28" s="222">
        <f t="shared" ref="CSQ28" si="2520">CSO28*$C$28</f>
        <v>4.6914153217903061E+20</v>
      </c>
      <c r="CSR28" s="222">
        <f t="shared" ref="CSR28" si="2521">CSP28*$C$28</f>
        <v>0</v>
      </c>
      <c r="CSS28" s="222">
        <f t="shared" ref="CSS28" si="2522">CSQ28*$C$28</f>
        <v>4.8321577814440156E+20</v>
      </c>
      <c r="CST28" s="222">
        <f t="shared" ref="CST28" si="2523">CSR28*$C$28</f>
        <v>0</v>
      </c>
      <c r="CSU28" s="222">
        <f t="shared" ref="CSU28" si="2524">CSS28*$C$28</f>
        <v>4.9771225148873363E+20</v>
      </c>
      <c r="CSV28" s="222">
        <f t="shared" ref="CSV28" si="2525">CST28*$C$28</f>
        <v>0</v>
      </c>
      <c r="CSW28" s="222">
        <f t="shared" ref="CSW28" si="2526">CSU28*$C$28</f>
        <v>5.1264361903339563E+20</v>
      </c>
      <c r="CSX28" s="222">
        <f t="shared" ref="CSX28" si="2527">CSV28*$C$28</f>
        <v>0</v>
      </c>
      <c r="CSY28" s="222">
        <f t="shared" ref="CSY28" si="2528">CSW28*$C$28</f>
        <v>5.2802292760439751E+20</v>
      </c>
      <c r="CSZ28" s="222">
        <f t="shared" ref="CSZ28" si="2529">CSX28*$C$28</f>
        <v>0</v>
      </c>
      <c r="CTA28" s="222">
        <f t="shared" ref="CTA28" si="2530">CSY28*$C$28</f>
        <v>5.4386361543252948E+20</v>
      </c>
      <c r="CTB28" s="222">
        <f t="shared" ref="CTB28" si="2531">CSZ28*$C$28</f>
        <v>0</v>
      </c>
      <c r="CTC28" s="222">
        <f t="shared" ref="CTC28" si="2532">CTA28*$C$28</f>
        <v>5.6017952389550539E+20</v>
      </c>
      <c r="CTD28" s="222">
        <f t="shared" ref="CTD28" si="2533">CTB28*$C$28</f>
        <v>0</v>
      </c>
      <c r="CTE28" s="222">
        <f t="shared" ref="CTE28" si="2534">CTC28*$C$28</f>
        <v>5.7698490961237056E+20</v>
      </c>
      <c r="CTF28" s="222">
        <f t="shared" ref="CTF28" si="2535">CTD28*$C$28</f>
        <v>0</v>
      </c>
      <c r="CTG28" s="222">
        <f t="shared" ref="CTG28" si="2536">CTE28*$C$28</f>
        <v>5.9429445690074163E+20</v>
      </c>
      <c r="CTH28" s="222">
        <f t="shared" ref="CTH28" si="2537">CTF28*$C$28</f>
        <v>0</v>
      </c>
      <c r="CTI28" s="222">
        <f t="shared" ref="CTI28" si="2538">CTG28*$C$28</f>
        <v>6.1212329060776385E+20</v>
      </c>
      <c r="CTJ28" s="222">
        <f t="shared" ref="CTJ28" si="2539">CTH28*$C$28</f>
        <v>0</v>
      </c>
      <c r="CTK28" s="222">
        <f t="shared" ref="CTK28" si="2540">CTI28*$C$28</f>
        <v>6.3048698932599679E+20</v>
      </c>
      <c r="CTL28" s="222">
        <f t="shared" ref="CTL28" si="2541">CTJ28*$C$28</f>
        <v>0</v>
      </c>
      <c r="CTM28" s="222">
        <f t="shared" ref="CTM28" si="2542">CTK28*$C$28</f>
        <v>6.4940159900577667E+20</v>
      </c>
      <c r="CTN28" s="222">
        <f t="shared" ref="CTN28" si="2543">CTL28*$C$28</f>
        <v>0</v>
      </c>
      <c r="CTO28" s="222">
        <f t="shared" ref="CTO28" si="2544">CTM28*$C$28</f>
        <v>6.6888364697594993E+20</v>
      </c>
      <c r="CTP28" s="222">
        <f t="shared" ref="CTP28" si="2545">CTN28*$C$28</f>
        <v>0</v>
      </c>
      <c r="CTQ28" s="222">
        <f t="shared" ref="CTQ28" si="2546">CTO28*$C$28</f>
        <v>6.8895015638522842E+20</v>
      </c>
      <c r="CTR28" s="222">
        <f t="shared" ref="CTR28" si="2547">CTP28*$C$28</f>
        <v>0</v>
      </c>
      <c r="CTS28" s="222">
        <f t="shared" ref="CTS28" si="2548">CTQ28*$C$28</f>
        <v>7.096186610767853E+20</v>
      </c>
      <c r="CTT28" s="222">
        <f t="shared" ref="CTT28" si="2549">CTR28*$C$28</f>
        <v>0</v>
      </c>
      <c r="CTU28" s="222">
        <f t="shared" ref="CTU28" si="2550">CTS28*$C$28</f>
        <v>7.3090722090908883E+20</v>
      </c>
      <c r="CTV28" s="222">
        <f t="shared" ref="CTV28" si="2551">CTT28*$C$28</f>
        <v>0</v>
      </c>
      <c r="CTW28" s="222">
        <f t="shared" ref="CTW28" si="2552">CTU28*$C$28</f>
        <v>7.5283443753636148E+20</v>
      </c>
      <c r="CTX28" s="222">
        <f t="shared" ref="CTX28" si="2553">CTV28*$C$28</f>
        <v>0</v>
      </c>
      <c r="CTY28" s="222">
        <f t="shared" ref="CTY28" si="2554">CTW28*$C$28</f>
        <v>7.7541947066245238E+20</v>
      </c>
      <c r="CTZ28" s="222">
        <f t="shared" ref="CTZ28" si="2555">CTX28*$C$28</f>
        <v>0</v>
      </c>
      <c r="CUA28" s="222">
        <f t="shared" ref="CUA28" si="2556">CTY28*$C$28</f>
        <v>7.9868205478232601E+20</v>
      </c>
      <c r="CUB28" s="222">
        <f t="shared" ref="CUB28" si="2557">CTZ28*$C$28</f>
        <v>0</v>
      </c>
      <c r="CUC28" s="222">
        <f t="shared" ref="CUC28" si="2558">CUA28*$C$28</f>
        <v>8.2264251642579583E+20</v>
      </c>
      <c r="CUD28" s="222">
        <f t="shared" ref="CUD28" si="2559">CUB28*$C$28</f>
        <v>0</v>
      </c>
      <c r="CUE28" s="222">
        <f t="shared" ref="CUE28" si="2560">CUC28*$C$28</f>
        <v>8.4732179191856968E+20</v>
      </c>
      <c r="CUF28" s="222">
        <f t="shared" ref="CUF28" si="2561">CUD28*$C$28</f>
        <v>0</v>
      </c>
      <c r="CUG28" s="222">
        <f t="shared" ref="CUG28" si="2562">CUE28*$C$28</f>
        <v>8.7274144567612683E+20</v>
      </c>
      <c r="CUH28" s="222">
        <f t="shared" ref="CUH28" si="2563">CUF28*$C$28</f>
        <v>0</v>
      </c>
      <c r="CUI28" s="222">
        <f t="shared" ref="CUI28" si="2564">CUG28*$C$28</f>
        <v>8.9892368904641066E+20</v>
      </c>
      <c r="CUJ28" s="222">
        <f t="shared" ref="CUJ28" si="2565">CUH28*$C$28</f>
        <v>0</v>
      </c>
      <c r="CUK28" s="222">
        <f t="shared" ref="CUK28" si="2566">CUI28*$C$28</f>
        <v>9.25891399717803E+20</v>
      </c>
      <c r="CUL28" s="222">
        <f t="shared" ref="CUL28" si="2567">CUJ28*$C$28</f>
        <v>0</v>
      </c>
      <c r="CUM28" s="222">
        <f t="shared" ref="CUM28" si="2568">CUK28*$C$28</f>
        <v>9.5366814170933717E+20</v>
      </c>
      <c r="CUN28" s="222">
        <f t="shared" ref="CUN28" si="2569">CUL28*$C$28</f>
        <v>0</v>
      </c>
      <c r="CUO28" s="222">
        <f t="shared" ref="CUO28" si="2570">CUM28*$C$28</f>
        <v>9.8227818596061728E+20</v>
      </c>
      <c r="CUP28" s="222">
        <f t="shared" ref="CUP28" si="2571">CUN28*$C$28</f>
        <v>0</v>
      </c>
      <c r="CUQ28" s="222">
        <f t="shared" ref="CUQ28" si="2572">CUO28*$C$28</f>
        <v>1.0117465315394358E+21</v>
      </c>
      <c r="CUR28" s="222">
        <f t="shared" ref="CUR28" si="2573">CUP28*$C$28</f>
        <v>0</v>
      </c>
      <c r="CUS28" s="222">
        <f t="shared" ref="CUS28" si="2574">CUQ28*$C$28</f>
        <v>1.0420989274856189E+21</v>
      </c>
      <c r="CUT28" s="222">
        <f t="shared" ref="CUT28" si="2575">CUR28*$C$28</f>
        <v>0</v>
      </c>
      <c r="CUU28" s="222">
        <f t="shared" ref="CUU28" si="2576">CUS28*$C$28</f>
        <v>1.0733618953101874E+21</v>
      </c>
      <c r="CUV28" s="222">
        <f t="shared" ref="CUV28" si="2577">CUT28*$C$28</f>
        <v>0</v>
      </c>
      <c r="CUW28" s="222">
        <f t="shared" ref="CUW28" si="2578">CUU28*$C$28</f>
        <v>1.1055627521694931E+21</v>
      </c>
      <c r="CUX28" s="222">
        <f t="shared" ref="CUX28" si="2579">CUV28*$C$28</f>
        <v>0</v>
      </c>
      <c r="CUY28" s="222">
        <f t="shared" ref="CUY28" si="2580">CUW28*$C$28</f>
        <v>1.1387296347345779E+21</v>
      </c>
      <c r="CUZ28" s="222">
        <f t="shared" ref="CUZ28" si="2581">CUX28*$C$28</f>
        <v>0</v>
      </c>
      <c r="CVA28" s="222">
        <f t="shared" ref="CVA28" si="2582">CUY28*$C$28</f>
        <v>1.1728915237766153E+21</v>
      </c>
      <c r="CVB28" s="222">
        <f t="shared" ref="CVB28" si="2583">CUZ28*$C$28</f>
        <v>0</v>
      </c>
      <c r="CVC28" s="222">
        <f t="shared" ref="CVC28" si="2584">CVA28*$C$28</f>
        <v>1.2080782694899138E+21</v>
      </c>
      <c r="CVD28" s="222">
        <f t="shared" ref="CVD28" si="2585">CVB28*$C$28</f>
        <v>0</v>
      </c>
      <c r="CVE28" s="222">
        <f t="shared" ref="CVE28" si="2586">CVC28*$C$28</f>
        <v>1.2443206175746113E+21</v>
      </c>
      <c r="CVF28" s="222">
        <f t="shared" ref="CVF28" si="2587">CVD28*$C$28</f>
        <v>0</v>
      </c>
      <c r="CVG28" s="222">
        <f t="shared" ref="CVG28" si="2588">CVE28*$C$28</f>
        <v>1.2816502361018498E+21</v>
      </c>
      <c r="CVH28" s="222">
        <f t="shared" ref="CVH28" si="2589">CVF28*$C$28</f>
        <v>0</v>
      </c>
      <c r="CVI28" s="222">
        <f t="shared" ref="CVI28" si="2590">CVG28*$C$28</f>
        <v>1.3200997431849053E+21</v>
      </c>
      <c r="CVJ28" s="222">
        <f t="shared" ref="CVJ28" si="2591">CVH28*$C$28</f>
        <v>0</v>
      </c>
      <c r="CVK28" s="222">
        <f t="shared" ref="CVK28" si="2592">CVI28*$C$28</f>
        <v>1.3597027354804525E+21</v>
      </c>
      <c r="CVL28" s="222">
        <f t="shared" ref="CVL28" si="2593">CVJ28*$C$28</f>
        <v>0</v>
      </c>
      <c r="CVM28" s="222">
        <f t="shared" ref="CVM28" si="2594">CVK28*$C$28</f>
        <v>1.4004938175448663E+21</v>
      </c>
      <c r="CVN28" s="222">
        <f t="shared" ref="CVN28" si="2595">CVL28*$C$28</f>
        <v>0</v>
      </c>
      <c r="CVO28" s="222">
        <f t="shared" ref="CVO28" si="2596">CVM28*$C$28</f>
        <v>1.4425086320712124E+21</v>
      </c>
      <c r="CVP28" s="222">
        <f t="shared" ref="CVP28" si="2597">CVN28*$C$28</f>
        <v>0</v>
      </c>
      <c r="CVQ28" s="222">
        <f t="shared" ref="CVQ28" si="2598">CVO28*$C$28</f>
        <v>1.4857838910333489E+21</v>
      </c>
      <c r="CVR28" s="222">
        <f t="shared" ref="CVR28" si="2599">CVP28*$C$28</f>
        <v>0</v>
      </c>
      <c r="CVS28" s="222">
        <f t="shared" ref="CVS28" si="2600">CVQ28*$C$28</f>
        <v>1.5303574077643495E+21</v>
      </c>
      <c r="CVT28" s="222">
        <f t="shared" ref="CVT28" si="2601">CVR28*$C$28</f>
        <v>0</v>
      </c>
      <c r="CVU28" s="222">
        <f t="shared" ref="CVU28" si="2602">CVS28*$C$28</f>
        <v>1.57626812999728E+21</v>
      </c>
      <c r="CVV28" s="222">
        <f t="shared" ref="CVV28" si="2603">CVT28*$C$28</f>
        <v>0</v>
      </c>
      <c r="CVW28" s="222">
        <f t="shared" ref="CVW28" si="2604">CVU28*$C$28</f>
        <v>1.6235561738971985E+21</v>
      </c>
      <c r="CVX28" s="222">
        <f t="shared" ref="CVX28" si="2605">CVV28*$C$28</f>
        <v>0</v>
      </c>
      <c r="CVY28" s="222">
        <f t="shared" ref="CVY28" si="2606">CVW28*$C$28</f>
        <v>1.6722628591141144E+21</v>
      </c>
      <c r="CVZ28" s="222">
        <f t="shared" ref="CVZ28" si="2607">CVX28*$C$28</f>
        <v>0</v>
      </c>
      <c r="CWA28" s="222">
        <f t="shared" ref="CWA28" si="2608">CVY28*$C$28</f>
        <v>1.722430744887538E+21</v>
      </c>
      <c r="CWB28" s="222">
        <f t="shared" ref="CWB28" si="2609">CVZ28*$C$28</f>
        <v>0</v>
      </c>
      <c r="CWC28" s="222">
        <f t="shared" ref="CWC28" si="2610">CWA28*$C$28</f>
        <v>1.7741036672341642E+21</v>
      </c>
      <c r="CWD28" s="222">
        <f t="shared" ref="CWD28" si="2611">CWB28*$C$28</f>
        <v>0</v>
      </c>
      <c r="CWE28" s="222">
        <f t="shared" ref="CWE28" si="2612">CWC28*$C$28</f>
        <v>1.8273267772511892E+21</v>
      </c>
      <c r="CWF28" s="222">
        <f t="shared" ref="CWF28" si="2613">CWD28*$C$28</f>
        <v>0</v>
      </c>
      <c r="CWG28" s="222">
        <f t="shared" ref="CWG28" si="2614">CWE28*$C$28</f>
        <v>1.882146580568725E+21</v>
      </c>
      <c r="CWH28" s="222">
        <f t="shared" ref="CWH28" si="2615">CWF28*$C$28</f>
        <v>0</v>
      </c>
      <c r="CWI28" s="222">
        <f t="shared" ref="CWI28" si="2616">CWG28*$C$28</f>
        <v>1.9386109779857868E+21</v>
      </c>
      <c r="CWJ28" s="222">
        <f t="shared" ref="CWJ28" si="2617">CWH28*$C$28</f>
        <v>0</v>
      </c>
      <c r="CWK28" s="222">
        <f t="shared" ref="CWK28" si="2618">CWI28*$C$28</f>
        <v>1.9967693073253605E+21</v>
      </c>
      <c r="CWL28" s="222">
        <f t="shared" ref="CWL28" si="2619">CWJ28*$C$28</f>
        <v>0</v>
      </c>
      <c r="CWM28" s="222">
        <f t="shared" ref="CWM28" si="2620">CWK28*$C$28</f>
        <v>2.0566723865451215E+21</v>
      </c>
      <c r="CWN28" s="222">
        <f t="shared" ref="CWN28" si="2621">CWL28*$C$28</f>
        <v>0</v>
      </c>
      <c r="CWO28" s="222">
        <f t="shared" ref="CWO28" si="2622">CWM28*$C$28</f>
        <v>2.1183725581414753E+21</v>
      </c>
      <c r="CWP28" s="222">
        <f t="shared" ref="CWP28" si="2623">CWN28*$C$28</f>
        <v>0</v>
      </c>
      <c r="CWQ28" s="222">
        <f t="shared" ref="CWQ28" si="2624">CWO28*$C$28</f>
        <v>2.1819237348857196E+21</v>
      </c>
      <c r="CWR28" s="222">
        <f t="shared" ref="CWR28" si="2625">CWP28*$C$28</f>
        <v>0</v>
      </c>
      <c r="CWS28" s="222">
        <f t="shared" ref="CWS28" si="2626">CWQ28*$C$28</f>
        <v>2.2473814469322911E+21</v>
      </c>
      <c r="CWT28" s="222">
        <f t="shared" ref="CWT28" si="2627">CWR28*$C$28</f>
        <v>0</v>
      </c>
      <c r="CWU28" s="222">
        <f t="shared" ref="CWU28" si="2628">CWS28*$C$28</f>
        <v>2.3148028903402599E+21</v>
      </c>
      <c r="CWV28" s="222">
        <f t="shared" ref="CWV28" si="2629">CWT28*$C$28</f>
        <v>0</v>
      </c>
      <c r="CWW28" s="222">
        <f t="shared" ref="CWW28" si="2630">CWU28*$C$28</f>
        <v>2.3842469770504679E+21</v>
      </c>
      <c r="CWX28" s="222">
        <f t="shared" ref="CWX28" si="2631">CWV28*$C$28</f>
        <v>0</v>
      </c>
      <c r="CWY28" s="222">
        <f t="shared" ref="CWY28" si="2632">CWW28*$C$28</f>
        <v>2.4557743863619823E+21</v>
      </c>
      <c r="CWZ28" s="222">
        <f t="shared" ref="CWZ28" si="2633">CWX28*$C$28</f>
        <v>0</v>
      </c>
      <c r="CXA28" s="222">
        <f t="shared" ref="CXA28" si="2634">CWY28*$C$28</f>
        <v>2.529447617952842E+21</v>
      </c>
      <c r="CXB28" s="222">
        <f t="shared" ref="CXB28" si="2635">CWZ28*$C$28</f>
        <v>0</v>
      </c>
      <c r="CXC28" s="222">
        <f t="shared" ref="CXC28" si="2636">CXA28*$C$28</f>
        <v>2.6053310464914274E+21</v>
      </c>
      <c r="CXD28" s="222">
        <f t="shared" ref="CXD28" si="2637">CXB28*$C$28</f>
        <v>0</v>
      </c>
      <c r="CXE28" s="222">
        <f t="shared" ref="CXE28" si="2638">CXC28*$C$28</f>
        <v>2.6834909778861705E+21</v>
      </c>
      <c r="CXF28" s="222">
        <f t="shared" ref="CXF28" si="2639">CXD28*$C$28</f>
        <v>0</v>
      </c>
      <c r="CXG28" s="222">
        <f t="shared" ref="CXG28" si="2640">CXE28*$C$28</f>
        <v>2.7639957072227556E+21</v>
      </c>
      <c r="CXH28" s="222">
        <f t="shared" ref="CXH28" si="2641">CXF28*$C$28</f>
        <v>0</v>
      </c>
      <c r="CXI28" s="222">
        <f t="shared" ref="CXI28" si="2642">CXG28*$C$28</f>
        <v>2.8469155784394382E+21</v>
      </c>
      <c r="CXJ28" s="222">
        <f t="shared" ref="CXJ28" si="2643">CXH28*$C$28</f>
        <v>0</v>
      </c>
      <c r="CXK28" s="222">
        <f t="shared" ref="CXK28" si="2644">CXI28*$C$28</f>
        <v>2.9323230457926213E+21</v>
      </c>
      <c r="CXL28" s="222">
        <f t="shared" ref="CXL28" si="2645">CXJ28*$C$28</f>
        <v>0</v>
      </c>
      <c r="CXM28" s="222">
        <f t="shared" ref="CXM28" si="2646">CXK28*$C$28</f>
        <v>3.0202927371663998E+21</v>
      </c>
      <c r="CXN28" s="222">
        <f t="shared" ref="CXN28" si="2647">CXL28*$C$28</f>
        <v>0</v>
      </c>
      <c r="CXO28" s="222">
        <f t="shared" ref="CXO28" si="2648">CXM28*$C$28</f>
        <v>3.1109015192813919E+21</v>
      </c>
      <c r="CXP28" s="222">
        <f t="shared" ref="CXP28" si="2649">CXN28*$C$28</f>
        <v>0</v>
      </c>
      <c r="CXQ28" s="222">
        <f t="shared" ref="CXQ28" si="2650">CXO28*$C$28</f>
        <v>3.2042285648598338E+21</v>
      </c>
      <c r="CXR28" s="222">
        <f t="shared" ref="CXR28" si="2651">CXP28*$C$28</f>
        <v>0</v>
      </c>
      <c r="CXS28" s="222">
        <f t="shared" ref="CXS28" si="2652">CXQ28*$C$28</f>
        <v>3.3003554218056289E+21</v>
      </c>
      <c r="CXT28" s="222">
        <f t="shared" ref="CXT28" si="2653">CXR28*$C$28</f>
        <v>0</v>
      </c>
      <c r="CXU28" s="222">
        <f t="shared" ref="CXU28" si="2654">CXS28*$C$28</f>
        <v>3.3993660844597979E+21</v>
      </c>
      <c r="CXV28" s="222">
        <f t="shared" ref="CXV28" si="2655">CXT28*$C$28</f>
        <v>0</v>
      </c>
      <c r="CXW28" s="222">
        <f t="shared" ref="CXW28" si="2656">CXU28*$C$28</f>
        <v>3.5013470669935917E+21</v>
      </c>
      <c r="CXX28" s="222">
        <f t="shared" ref="CXX28" si="2657">CXV28*$C$28</f>
        <v>0</v>
      </c>
      <c r="CXY28" s="222">
        <f t="shared" ref="CXY28" si="2658">CXW28*$C$28</f>
        <v>3.6063874790033997E+21</v>
      </c>
      <c r="CXZ28" s="222">
        <f t="shared" ref="CXZ28" si="2659">CXX28*$C$28</f>
        <v>0</v>
      </c>
      <c r="CYA28" s="222">
        <f t="shared" ref="CYA28" si="2660">CXY28*$C$28</f>
        <v>3.7145791033735019E+21</v>
      </c>
      <c r="CYB28" s="222">
        <f t="shared" ref="CYB28" si="2661">CXZ28*$C$28</f>
        <v>0</v>
      </c>
      <c r="CYC28" s="222">
        <f t="shared" ref="CYC28" si="2662">CYA28*$C$28</f>
        <v>3.826016476474707E+21</v>
      </c>
      <c r="CYD28" s="222">
        <f t="shared" ref="CYD28" si="2663">CYB28*$C$28</f>
        <v>0</v>
      </c>
      <c r="CYE28" s="222">
        <f t="shared" ref="CYE28" si="2664">CYC28*$C$28</f>
        <v>3.9407969707689483E+21</v>
      </c>
      <c r="CYF28" s="222">
        <f t="shared" ref="CYF28" si="2665">CYD28*$C$28</f>
        <v>0</v>
      </c>
      <c r="CYG28" s="222">
        <f t="shared" ref="CYG28" si="2666">CYE28*$C$28</f>
        <v>4.0590208798920168E+21</v>
      </c>
      <c r="CYH28" s="222">
        <f t="shared" ref="CYH28" si="2667">CYF28*$C$28</f>
        <v>0</v>
      </c>
      <c r="CYI28" s="222">
        <f t="shared" ref="CYI28" si="2668">CYG28*$C$28</f>
        <v>4.1807915062887774E+21</v>
      </c>
      <c r="CYJ28" s="222">
        <f t="shared" ref="CYJ28" si="2669">CYH28*$C$28</f>
        <v>0</v>
      </c>
      <c r="CYK28" s="222">
        <f t="shared" ref="CYK28" si="2670">CYI28*$C$28</f>
        <v>4.306215251477441E+21</v>
      </c>
      <c r="CYL28" s="222">
        <f t="shared" ref="CYL28" si="2671">CYJ28*$C$28</f>
        <v>0</v>
      </c>
      <c r="CYM28" s="222">
        <f t="shared" ref="CYM28" si="2672">CYK28*$C$28</f>
        <v>4.4354017090217643E+21</v>
      </c>
      <c r="CYN28" s="222">
        <f t="shared" ref="CYN28" si="2673">CYL28*$C$28</f>
        <v>0</v>
      </c>
      <c r="CYO28" s="222">
        <f t="shared" ref="CYO28" si="2674">CYM28*$C$28</f>
        <v>4.5684637602924174E+21</v>
      </c>
      <c r="CYP28" s="222">
        <f t="shared" ref="CYP28" si="2675">CYN28*$C$28</f>
        <v>0</v>
      </c>
      <c r="CYQ28" s="222">
        <f t="shared" ref="CYQ28" si="2676">CYO28*$C$28</f>
        <v>4.70551767310119E+21</v>
      </c>
      <c r="CYR28" s="222">
        <f t="shared" ref="CYR28" si="2677">CYP28*$C$28</f>
        <v>0</v>
      </c>
      <c r="CYS28" s="222">
        <f t="shared" ref="CYS28" si="2678">CYQ28*$C$28</f>
        <v>4.846683203294226E+21</v>
      </c>
      <c r="CYT28" s="222">
        <f t="shared" ref="CYT28" si="2679">CYR28*$C$28</f>
        <v>0</v>
      </c>
      <c r="CYU28" s="222">
        <f t="shared" ref="CYU28" si="2680">CYS28*$C$28</f>
        <v>4.9920836993930525E+21</v>
      </c>
      <c r="CYV28" s="222">
        <f t="shared" ref="CYV28" si="2681">CYT28*$C$28</f>
        <v>0</v>
      </c>
      <c r="CYW28" s="222">
        <f t="shared" ref="CYW28" si="2682">CYU28*$C$28</f>
        <v>5.1418462103748445E+21</v>
      </c>
      <c r="CYX28" s="222">
        <f t="shared" ref="CYX28" si="2683">CYV28*$C$28</f>
        <v>0</v>
      </c>
      <c r="CYY28" s="222">
        <f t="shared" ref="CYY28" si="2684">CYW28*$C$28</f>
        <v>5.29610159668609E+21</v>
      </c>
      <c r="CYZ28" s="222">
        <f t="shared" ref="CYZ28" si="2685">CYX28*$C$28</f>
        <v>0</v>
      </c>
      <c r="CZA28" s="222">
        <f t="shared" ref="CZA28" si="2686">CYY28*$C$28</f>
        <v>5.454984644586673E+21</v>
      </c>
      <c r="CZB28" s="222">
        <f t="shared" ref="CZB28" si="2687">CYZ28*$C$28</f>
        <v>0</v>
      </c>
      <c r="CZC28" s="222">
        <f t="shared" ref="CZC28" si="2688">CZA28*$C$28</f>
        <v>5.6186341839242736E+21</v>
      </c>
      <c r="CZD28" s="222">
        <f t="shared" ref="CZD28" si="2689">CZB28*$C$28</f>
        <v>0</v>
      </c>
      <c r="CZE28" s="222">
        <f t="shared" ref="CZE28" si="2690">CZC28*$C$28</f>
        <v>5.7871932094420017E+21</v>
      </c>
      <c r="CZF28" s="222">
        <f t="shared" ref="CZF28" si="2691">CZD28*$C$28</f>
        <v>0</v>
      </c>
      <c r="CZG28" s="222">
        <f t="shared" ref="CZG28" si="2692">CZE28*$C$28</f>
        <v>5.960809005725262E+21</v>
      </c>
      <c r="CZH28" s="222">
        <f t="shared" ref="CZH28" si="2693">CZF28*$C$28</f>
        <v>0</v>
      </c>
      <c r="CZI28" s="222">
        <f t="shared" ref="CZI28" si="2694">CZG28*$C$28</f>
        <v>6.1396332758970202E+21</v>
      </c>
      <c r="CZJ28" s="222">
        <f t="shared" ref="CZJ28" si="2695">CZH28*$C$28</f>
        <v>0</v>
      </c>
      <c r="CZK28" s="222">
        <f t="shared" ref="CZK28" si="2696">CZI28*$C$28</f>
        <v>6.3238222741739311E+21</v>
      </c>
      <c r="CZL28" s="222">
        <f t="shared" ref="CZL28" si="2697">CZJ28*$C$28</f>
        <v>0</v>
      </c>
      <c r="CZM28" s="222">
        <f t="shared" ref="CZM28" si="2698">CZK28*$C$28</f>
        <v>6.5135369423991488E+21</v>
      </c>
      <c r="CZN28" s="222">
        <f t="shared" ref="CZN28" si="2699">CZL28*$C$28</f>
        <v>0</v>
      </c>
      <c r="CZO28" s="222">
        <f t="shared" ref="CZO28" si="2700">CZM28*$C$28</f>
        <v>6.7089430506711233E+21</v>
      </c>
      <c r="CZP28" s="222">
        <f t="shared" ref="CZP28" si="2701">CZN28*$C$28</f>
        <v>0</v>
      </c>
      <c r="CZQ28" s="222">
        <f t="shared" ref="CZQ28" si="2702">CZO28*$C$28</f>
        <v>6.9102113421912577E+21</v>
      </c>
      <c r="CZR28" s="222">
        <f t="shared" ref="CZR28" si="2703">CZP28*$C$28</f>
        <v>0</v>
      </c>
      <c r="CZS28" s="222">
        <f t="shared" ref="CZS28" si="2704">CZQ28*$C$28</f>
        <v>7.1175176824569956E+21</v>
      </c>
      <c r="CZT28" s="222">
        <f t="shared" ref="CZT28" si="2705">CZR28*$C$28</f>
        <v>0</v>
      </c>
      <c r="CZU28" s="222">
        <f t="shared" ref="CZU28" si="2706">CZS28*$C$28</f>
        <v>7.3310432129307053E+21</v>
      </c>
      <c r="CZV28" s="222">
        <f t="shared" ref="CZV28" si="2707">CZT28*$C$28</f>
        <v>0</v>
      </c>
      <c r="CZW28" s="222">
        <f t="shared" ref="CZW28" si="2708">CZU28*$C$28</f>
        <v>7.5509745093186263E+21</v>
      </c>
      <c r="CZX28" s="222">
        <f t="shared" ref="CZX28" si="2709">CZV28*$C$28</f>
        <v>0</v>
      </c>
      <c r="CZY28" s="222">
        <f t="shared" ref="CZY28" si="2710">CZW28*$C$28</f>
        <v>7.7775037445981853E+21</v>
      </c>
      <c r="CZZ28" s="222">
        <f t="shared" ref="CZZ28" si="2711">CZX28*$C$28</f>
        <v>0</v>
      </c>
      <c r="DAA28" s="222">
        <f t="shared" ref="DAA28" si="2712">CZY28*$C$28</f>
        <v>8.0108288569361312E+21</v>
      </c>
      <c r="DAB28" s="222">
        <f t="shared" ref="DAB28" si="2713">CZZ28*$C$28</f>
        <v>0</v>
      </c>
      <c r="DAC28" s="222">
        <f t="shared" ref="DAC28" si="2714">DAA28*$C$28</f>
        <v>8.2511537226442154E+21</v>
      </c>
      <c r="DAD28" s="222">
        <f t="shared" ref="DAD28" si="2715">DAB28*$C$28</f>
        <v>0</v>
      </c>
      <c r="DAE28" s="222">
        <f t="shared" ref="DAE28" si="2716">DAC28*$C$28</f>
        <v>8.4986883343235416E+21</v>
      </c>
      <c r="DAF28" s="222">
        <f t="shared" ref="DAF28" si="2717">DAD28*$C$28</f>
        <v>0</v>
      </c>
      <c r="DAG28" s="222">
        <f t="shared" ref="DAG28" si="2718">DAE28*$C$28</f>
        <v>8.7536489843532476E+21</v>
      </c>
      <c r="DAH28" s="222">
        <f t="shared" ref="DAH28" si="2719">DAF28*$C$28</f>
        <v>0</v>
      </c>
      <c r="DAI28" s="222">
        <f t="shared" ref="DAI28" si="2720">DAG28*$C$28</f>
        <v>9.0162584538838456E+21</v>
      </c>
      <c r="DAJ28" s="222">
        <f t="shared" ref="DAJ28" si="2721">DAH28*$C$28</f>
        <v>0</v>
      </c>
      <c r="DAK28" s="222">
        <f t="shared" ref="DAK28" si="2722">DAI28*$C$28</f>
        <v>9.2867462075003615E+21</v>
      </c>
      <c r="DAL28" s="222">
        <f t="shared" ref="DAL28" si="2723">DAJ28*$C$28</f>
        <v>0</v>
      </c>
      <c r="DAM28" s="222">
        <f t="shared" ref="DAM28" si="2724">DAK28*$C$28</f>
        <v>9.5653485937253732E+21</v>
      </c>
      <c r="DAN28" s="222">
        <f t="shared" ref="DAN28" si="2725">DAL28*$C$28</f>
        <v>0</v>
      </c>
      <c r="DAO28" s="222">
        <f t="shared" ref="DAO28" si="2726">DAM28*$C$28</f>
        <v>9.8523090515371345E+21</v>
      </c>
      <c r="DAP28" s="222">
        <f t="shared" ref="DAP28" si="2727">DAN28*$C$28</f>
        <v>0</v>
      </c>
      <c r="DAQ28" s="222">
        <f t="shared" ref="DAQ28" si="2728">DAO28*$C$28</f>
        <v>1.0147878323083249E+22</v>
      </c>
      <c r="DAR28" s="222">
        <f t="shared" ref="DAR28" si="2729">DAP28*$C$28</f>
        <v>0</v>
      </c>
      <c r="DAS28" s="222">
        <f t="shared" ref="DAS28" si="2730">DAQ28*$C$28</f>
        <v>1.0452314672775746E+22</v>
      </c>
      <c r="DAT28" s="222">
        <f t="shared" ref="DAT28" si="2731">DAR28*$C$28</f>
        <v>0</v>
      </c>
      <c r="DAU28" s="222">
        <f t="shared" ref="DAU28" si="2732">DAS28*$C$28</f>
        <v>1.0765884112959019E+22</v>
      </c>
      <c r="DAV28" s="222">
        <f t="shared" ref="DAV28" si="2733">DAT28*$C$28</f>
        <v>0</v>
      </c>
      <c r="DAW28" s="222">
        <f t="shared" ref="DAW28" si="2734">DAU28*$C$28</f>
        <v>1.1088860636347791E+22</v>
      </c>
      <c r="DAX28" s="222">
        <f t="shared" ref="DAX28" si="2735">DAV28*$C$28</f>
        <v>0</v>
      </c>
      <c r="DAY28" s="222">
        <f t="shared" ref="DAY28" si="2736">DAW28*$C$28</f>
        <v>1.1421526455438224E+22</v>
      </c>
      <c r="DAZ28" s="222">
        <f t="shared" ref="DAZ28" si="2737">DAX28*$C$28</f>
        <v>0</v>
      </c>
      <c r="DBA28" s="222">
        <f t="shared" ref="DBA28" si="2738">DAY28*$C$28</f>
        <v>1.176417224910137E+22</v>
      </c>
      <c r="DBB28" s="222">
        <f t="shared" ref="DBB28" si="2739">DAZ28*$C$28</f>
        <v>0</v>
      </c>
      <c r="DBC28" s="222">
        <f t="shared" ref="DBC28" si="2740">DBA28*$C$28</f>
        <v>1.2117097416574412E+22</v>
      </c>
      <c r="DBD28" s="222">
        <f t="shared" ref="DBD28" si="2741">DBB28*$C$28</f>
        <v>0</v>
      </c>
      <c r="DBE28" s="222">
        <f t="shared" ref="DBE28" si="2742">DBC28*$C$28</f>
        <v>1.2480610339071644E+22</v>
      </c>
      <c r="DBF28" s="222">
        <f t="shared" ref="DBF28" si="2743">DBD28*$C$28</f>
        <v>0</v>
      </c>
      <c r="DBG28" s="222">
        <f t="shared" ref="DBG28" si="2744">DBE28*$C$28</f>
        <v>1.2855028649243793E+22</v>
      </c>
      <c r="DBH28" s="222">
        <f t="shared" ref="DBH28" si="2745">DBF28*$C$28</f>
        <v>0</v>
      </c>
      <c r="DBI28" s="222">
        <f t="shared" ref="DBI28" si="2746">DBG28*$C$28</f>
        <v>1.3240679508721107E+22</v>
      </c>
      <c r="DBJ28" s="222">
        <f t="shared" ref="DBJ28" si="2747">DBH28*$C$28</f>
        <v>0</v>
      </c>
      <c r="DBK28" s="222">
        <f t="shared" ref="DBK28" si="2748">DBI28*$C$28</f>
        <v>1.3637899893982741E+22</v>
      </c>
      <c r="DBL28" s="222">
        <f t="shared" ref="DBL28" si="2749">DBJ28*$C$28</f>
        <v>0</v>
      </c>
      <c r="DBM28" s="222">
        <f t="shared" ref="DBM28" si="2750">DBK28*$C$28</f>
        <v>1.4047036890802224E+22</v>
      </c>
      <c r="DBN28" s="222">
        <f t="shared" ref="DBN28" si="2751">DBL28*$C$28</f>
        <v>0</v>
      </c>
      <c r="DBO28" s="222">
        <f t="shared" ref="DBO28" si="2752">DBM28*$C$28</f>
        <v>1.4468447997526291E+22</v>
      </c>
      <c r="DBP28" s="222">
        <f t="shared" ref="DBP28" si="2753">DBN28*$C$28</f>
        <v>0</v>
      </c>
      <c r="DBQ28" s="222">
        <f t="shared" ref="DBQ28" si="2754">DBO28*$C$28</f>
        <v>1.490250143745208E+22</v>
      </c>
      <c r="DBR28" s="222">
        <f t="shared" ref="DBR28" si="2755">DBP28*$C$28</f>
        <v>0</v>
      </c>
      <c r="DBS28" s="222">
        <f t="shared" ref="DBS28" si="2756">DBQ28*$C$28</f>
        <v>1.5349576480575642E+22</v>
      </c>
      <c r="DBT28" s="222">
        <f t="shared" ref="DBT28" si="2757">DBR28*$C$28</f>
        <v>0</v>
      </c>
      <c r="DBU28" s="222">
        <f t="shared" ref="DBU28" si="2758">DBS28*$C$28</f>
        <v>1.5810063774992912E+22</v>
      </c>
      <c r="DBV28" s="222">
        <f t="shared" ref="DBV28" si="2759">DBT28*$C$28</f>
        <v>0</v>
      </c>
      <c r="DBW28" s="222">
        <f t="shared" ref="DBW28" si="2760">DBU28*$C$28</f>
        <v>1.62843656882427E+22</v>
      </c>
      <c r="DBX28" s="222">
        <f t="shared" ref="DBX28" si="2761">DBV28*$C$28</f>
        <v>0</v>
      </c>
      <c r="DBY28" s="222">
        <f t="shared" ref="DBY28" si="2762">DBW28*$C$28</f>
        <v>1.6772896658889982E+22</v>
      </c>
      <c r="DBZ28" s="222">
        <f t="shared" ref="DBZ28" si="2763">DBX28*$C$28</f>
        <v>0</v>
      </c>
      <c r="DCA28" s="222">
        <f t="shared" ref="DCA28" si="2764">DBY28*$C$28</f>
        <v>1.7276083558656682E+22</v>
      </c>
      <c r="DCB28" s="222">
        <f t="shared" ref="DCB28" si="2765">DBZ28*$C$28</f>
        <v>0</v>
      </c>
      <c r="DCC28" s="222">
        <f t="shared" ref="DCC28" si="2766">DCA28*$C$28</f>
        <v>1.7794366065416383E+22</v>
      </c>
      <c r="DCD28" s="222">
        <f t="shared" ref="DCD28" si="2767">DCB28*$C$28</f>
        <v>0</v>
      </c>
      <c r="DCE28" s="222">
        <f t="shared" ref="DCE28" si="2768">DCC28*$C$28</f>
        <v>1.8328197047378875E+22</v>
      </c>
      <c r="DCF28" s="222">
        <f t="shared" ref="DCF28" si="2769">DCD28*$C$28</f>
        <v>0</v>
      </c>
      <c r="DCG28" s="222">
        <f t="shared" ref="DCG28" si="2770">DCE28*$C$28</f>
        <v>1.8878042958800242E+22</v>
      </c>
      <c r="DCH28" s="222">
        <f t="shared" ref="DCH28" si="2771">DCF28*$C$28</f>
        <v>0</v>
      </c>
      <c r="DCI28" s="222">
        <f t="shared" ref="DCI28" si="2772">DCG28*$C$28</f>
        <v>1.944438424756425E+22</v>
      </c>
      <c r="DCJ28" s="222">
        <f t="shared" ref="DCJ28" si="2773">DCH28*$C$28</f>
        <v>0</v>
      </c>
      <c r="DCK28" s="222">
        <f t="shared" ref="DCK28" si="2774">DCI28*$C$28</f>
        <v>2.0027715774991177E+22</v>
      </c>
      <c r="DCL28" s="222">
        <f t="shared" ref="DCL28" si="2775">DCJ28*$C$28</f>
        <v>0</v>
      </c>
      <c r="DCM28" s="222">
        <f t="shared" ref="DCM28" si="2776">DCK28*$C$28</f>
        <v>2.0628547248240911E+22</v>
      </c>
      <c r="DCN28" s="222">
        <f t="shared" ref="DCN28" si="2777">DCL28*$C$28</f>
        <v>0</v>
      </c>
      <c r="DCO28" s="222">
        <f t="shared" ref="DCO28" si="2778">DCM28*$C$28</f>
        <v>2.1247403665688137E+22</v>
      </c>
      <c r="DCP28" s="222">
        <f t="shared" ref="DCP28" si="2779">DCN28*$C$28</f>
        <v>0</v>
      </c>
      <c r="DCQ28" s="222">
        <f t="shared" ref="DCQ28" si="2780">DCO28*$C$28</f>
        <v>2.1884825775658781E+22</v>
      </c>
      <c r="DCR28" s="222">
        <f t="shared" ref="DCR28" si="2781">DCP28*$C$28</f>
        <v>0</v>
      </c>
      <c r="DCS28" s="222">
        <f t="shared" ref="DCS28" si="2782">DCQ28*$C$28</f>
        <v>2.2541370548928547E+22</v>
      </c>
      <c r="DCT28" s="222">
        <f t="shared" ref="DCT28" si="2783">DCR28*$C$28</f>
        <v>0</v>
      </c>
      <c r="DCU28" s="222">
        <f t="shared" ref="DCU28" si="2784">DCS28*$C$28</f>
        <v>2.3217611665396405E+22</v>
      </c>
      <c r="DCV28" s="222">
        <f t="shared" ref="DCV28" si="2785">DCT28*$C$28</f>
        <v>0</v>
      </c>
      <c r="DCW28" s="222">
        <f t="shared" ref="DCW28" si="2786">DCU28*$C$28</f>
        <v>2.3914140015358296E+22</v>
      </c>
      <c r="DCX28" s="222">
        <f t="shared" ref="DCX28" si="2787">DCV28*$C$28</f>
        <v>0</v>
      </c>
      <c r="DCY28" s="222">
        <f t="shared" ref="DCY28" si="2788">DCW28*$C$28</f>
        <v>2.4631564215819044E+22</v>
      </c>
      <c r="DCZ28" s="222">
        <f t="shared" ref="DCZ28" si="2789">DCX28*$C$28</f>
        <v>0</v>
      </c>
      <c r="DDA28" s="222">
        <f t="shared" ref="DDA28" si="2790">DCY28*$C$28</f>
        <v>2.5370511142293615E+22</v>
      </c>
      <c r="DDB28" s="222">
        <f t="shared" ref="DDB28" si="2791">DCZ28*$C$28</f>
        <v>0</v>
      </c>
      <c r="DDC28" s="222">
        <f t="shared" ref="DDC28" si="2792">DDA28*$C$28</f>
        <v>2.6131626476562423E+22</v>
      </c>
      <c r="DDD28" s="222">
        <f t="shared" ref="DDD28" si="2793">DDB28*$C$28</f>
        <v>0</v>
      </c>
      <c r="DDE28" s="222">
        <f t="shared" ref="DDE28" si="2794">DDC28*$C$28</f>
        <v>2.6915575270859298E+22</v>
      </c>
      <c r="DDF28" s="222">
        <f t="shared" ref="DDF28" si="2795">DDD28*$C$28</f>
        <v>0</v>
      </c>
      <c r="DDG28" s="222">
        <f t="shared" ref="DDG28" si="2796">DDE28*$C$28</f>
        <v>2.7723042528985078E+22</v>
      </c>
      <c r="DDH28" s="222">
        <f t="shared" ref="DDH28" si="2797">DDF28*$C$28</f>
        <v>0</v>
      </c>
      <c r="DDI28" s="222">
        <f t="shared" ref="DDI28" si="2798">DDG28*$C$28</f>
        <v>2.8554733804854629E+22</v>
      </c>
      <c r="DDJ28" s="222">
        <f t="shared" ref="DDJ28" si="2799">DDH28*$C$28</f>
        <v>0</v>
      </c>
      <c r="DDK28" s="222">
        <f t="shared" ref="DDK28" si="2800">DDI28*$C$28</f>
        <v>2.9411375819000268E+22</v>
      </c>
      <c r="DDL28" s="222">
        <f t="shared" ref="DDL28" si="2801">DDJ28*$C$28</f>
        <v>0</v>
      </c>
      <c r="DDM28" s="222">
        <f t="shared" ref="DDM28" si="2802">DDK28*$C$28</f>
        <v>3.0293717093570276E+22</v>
      </c>
      <c r="DDN28" s="222">
        <f t="shared" ref="DDN28" si="2803">DDL28*$C$28</f>
        <v>0</v>
      </c>
      <c r="DDO28" s="222">
        <f t="shared" ref="DDO28" si="2804">DDM28*$C$28</f>
        <v>3.1202528606377384E+22</v>
      </c>
      <c r="DDP28" s="222">
        <f t="shared" ref="DDP28" si="2805">DDN28*$C$28</f>
        <v>0</v>
      </c>
      <c r="DDQ28" s="222">
        <f t="shared" ref="DDQ28" si="2806">DDO28*$C$28</f>
        <v>3.2138604464568707E+22</v>
      </c>
      <c r="DDR28" s="222">
        <f t="shared" ref="DDR28" si="2807">DDP28*$C$28</f>
        <v>0</v>
      </c>
      <c r="DDS28" s="222">
        <f t="shared" ref="DDS28" si="2808">DDQ28*$C$28</f>
        <v>3.3102762598505768E+22</v>
      </c>
      <c r="DDT28" s="222">
        <f t="shared" ref="DDT28" si="2809">DDR28*$C$28</f>
        <v>0</v>
      </c>
      <c r="DDU28" s="222">
        <f t="shared" ref="DDU28" si="2810">DDS28*$C$28</f>
        <v>3.4095845476460942E+22</v>
      </c>
      <c r="DDV28" s="222">
        <f t="shared" ref="DDV28" si="2811">DDT28*$C$28</f>
        <v>0</v>
      </c>
      <c r="DDW28" s="222">
        <f t="shared" ref="DDW28" si="2812">DDU28*$C$28</f>
        <v>3.5118720840754772E+22</v>
      </c>
      <c r="DDX28" s="222">
        <f t="shared" ref="DDX28" si="2813">DDV28*$C$28</f>
        <v>0</v>
      </c>
      <c r="DDY28" s="222">
        <f t="shared" ref="DDY28" si="2814">DDW28*$C$28</f>
        <v>3.6172282465977417E+22</v>
      </c>
      <c r="DDZ28" s="222">
        <f t="shared" ref="DDZ28" si="2815">DDX28*$C$28</f>
        <v>0</v>
      </c>
      <c r="DEA28" s="222">
        <f t="shared" ref="DEA28" si="2816">DDY28*$C$28</f>
        <v>3.7257450939956739E+22</v>
      </c>
      <c r="DEB28" s="222">
        <f t="shared" ref="DEB28" si="2817">DDZ28*$C$28</f>
        <v>0</v>
      </c>
      <c r="DEC28" s="222">
        <f t="shared" ref="DEC28" si="2818">DEA28*$C$28</f>
        <v>3.8375174468155442E+22</v>
      </c>
      <c r="DED28" s="222">
        <f t="shared" ref="DED28" si="2819">DEB28*$C$28</f>
        <v>0</v>
      </c>
      <c r="DEE28" s="222">
        <f t="shared" ref="DEE28" si="2820">DEC28*$C$28</f>
        <v>3.9526429702200108E+22</v>
      </c>
      <c r="DEF28" s="222">
        <f t="shared" ref="DEF28" si="2821">DED28*$C$28</f>
        <v>0</v>
      </c>
      <c r="DEG28" s="222">
        <f t="shared" ref="DEG28" si="2822">DEE28*$C$28</f>
        <v>4.071222259326611E+22</v>
      </c>
      <c r="DEH28" s="222">
        <f t="shared" ref="DEH28" si="2823">DEF28*$C$28</f>
        <v>0</v>
      </c>
      <c r="DEI28" s="222">
        <f t="shared" ref="DEI28" si="2824">DEG28*$C$28</f>
        <v>4.1933589271064097E+22</v>
      </c>
      <c r="DEJ28" s="222">
        <f t="shared" ref="DEJ28" si="2825">DEH28*$C$28</f>
        <v>0</v>
      </c>
      <c r="DEK28" s="222">
        <f t="shared" ref="DEK28" si="2826">DEI28*$C$28</f>
        <v>4.3191596949196025E+22</v>
      </c>
      <c r="DEL28" s="222">
        <f t="shared" ref="DEL28" si="2827">DEJ28*$C$28</f>
        <v>0</v>
      </c>
      <c r="DEM28" s="222">
        <f t="shared" ref="DEM28" si="2828">DEK28*$C$28</f>
        <v>4.448734485767191E+22</v>
      </c>
      <c r="DEN28" s="222">
        <f t="shared" ref="DEN28" si="2829">DEL28*$C$28</f>
        <v>0</v>
      </c>
      <c r="DEO28" s="222">
        <f t="shared" ref="DEO28" si="2830">DEM28*$C$28</f>
        <v>4.5821965203402066E+22</v>
      </c>
      <c r="DEP28" s="222">
        <f t="shared" ref="DEP28" si="2831">DEN28*$C$28</f>
        <v>0</v>
      </c>
      <c r="DEQ28" s="222">
        <f t="shared" ref="DEQ28" si="2832">DEO28*$C$28</f>
        <v>4.7196624159504134E+22</v>
      </c>
      <c r="DER28" s="222">
        <f t="shared" ref="DER28" si="2833">DEP28*$C$28</f>
        <v>0</v>
      </c>
      <c r="DES28" s="222">
        <f t="shared" ref="DES28" si="2834">DEQ28*$C$28</f>
        <v>4.8612522884289259E+22</v>
      </c>
      <c r="DET28" s="222">
        <f t="shared" ref="DET28" si="2835">DER28*$C$28</f>
        <v>0</v>
      </c>
      <c r="DEU28" s="222">
        <f t="shared" ref="DEU28" si="2836">DES28*$C$28</f>
        <v>5.0070898570817941E+22</v>
      </c>
      <c r="DEV28" s="222">
        <f t="shared" ref="DEV28" si="2837">DET28*$C$28</f>
        <v>0</v>
      </c>
      <c r="DEW28" s="222">
        <f t="shared" ref="DEW28" si="2838">DEU28*$C$28</f>
        <v>5.1573025527942479E+22</v>
      </c>
      <c r="DEX28" s="222">
        <f t="shared" ref="DEX28" si="2839">DEV28*$C$28</f>
        <v>0</v>
      </c>
      <c r="DEY28" s="222">
        <f t="shared" ref="DEY28" si="2840">DEW28*$C$28</f>
        <v>5.3120216293780755E+22</v>
      </c>
      <c r="DEZ28" s="222">
        <f t="shared" ref="DEZ28" si="2841">DEX28*$C$28</f>
        <v>0</v>
      </c>
      <c r="DFA28" s="222">
        <f t="shared" ref="DFA28" si="2842">DEY28*$C$28</f>
        <v>5.4713822782594176E+22</v>
      </c>
      <c r="DFB28" s="222">
        <f t="shared" ref="DFB28" si="2843">DEZ28*$C$28</f>
        <v>0</v>
      </c>
      <c r="DFC28" s="222">
        <f t="shared" ref="DFC28" si="2844">DFA28*$C$28</f>
        <v>5.6355237466072001E+22</v>
      </c>
      <c r="DFD28" s="222">
        <f t="shared" ref="DFD28" si="2845">DFB28*$C$28</f>
        <v>0</v>
      </c>
      <c r="DFE28" s="222">
        <f t="shared" ref="DFE28" si="2846">DFC28*$C$28</f>
        <v>5.8045894590054166E+22</v>
      </c>
      <c r="DFF28" s="222">
        <f t="shared" ref="DFF28" si="2847">DFD28*$C$28</f>
        <v>0</v>
      </c>
      <c r="DFG28" s="222">
        <f t="shared" ref="DFG28" si="2848">DFE28*$C$28</f>
        <v>5.9787271427755793E+22</v>
      </c>
      <c r="DFH28" s="222">
        <f t="shared" ref="DFH28" si="2849">DFF28*$C$28</f>
        <v>0</v>
      </c>
      <c r="DFI28" s="222">
        <f t="shared" ref="DFI28" si="2850">DFG28*$C$28</f>
        <v>6.1580889570588469E+22</v>
      </c>
      <c r="DFJ28" s="222">
        <f t="shared" ref="DFJ28" si="2851">DFH28*$C$28</f>
        <v>0</v>
      </c>
      <c r="DFK28" s="222">
        <f t="shared" ref="DFK28" si="2852">DFI28*$C$28</f>
        <v>6.3428316257706123E+22</v>
      </c>
      <c r="DFL28" s="222">
        <f t="shared" ref="DFL28" si="2853">DFJ28*$C$28</f>
        <v>0</v>
      </c>
      <c r="DFM28" s="222">
        <f t="shared" ref="DFM28" si="2854">DFK28*$C$28</f>
        <v>6.5331165745437311E+22</v>
      </c>
      <c r="DFN28" s="222">
        <f t="shared" ref="DFN28" si="2855">DFL28*$C$28</f>
        <v>0</v>
      </c>
      <c r="DFO28" s="222">
        <f t="shared" ref="DFO28" si="2856">DFM28*$C$28</f>
        <v>6.7291100717800434E+22</v>
      </c>
      <c r="DFP28" s="222">
        <f t="shared" ref="DFP28" si="2857">DFN28*$C$28</f>
        <v>0</v>
      </c>
      <c r="DFQ28" s="222">
        <f t="shared" ref="DFQ28" si="2858">DFO28*$C$28</f>
        <v>6.930983373933445E+22</v>
      </c>
      <c r="DFR28" s="222">
        <f t="shared" ref="DFR28" si="2859">DFP28*$C$28</f>
        <v>0</v>
      </c>
      <c r="DFS28" s="222">
        <f t="shared" ref="DFS28" si="2860">DFQ28*$C$28</f>
        <v>7.1389128751514485E+22</v>
      </c>
      <c r="DFT28" s="222">
        <f t="shared" ref="DFT28" si="2861">DFR28*$C$28</f>
        <v>0</v>
      </c>
      <c r="DFU28" s="222">
        <f t="shared" ref="DFU28" si="2862">DFS28*$C$28</f>
        <v>7.3530802614059921E+22</v>
      </c>
      <c r="DFV28" s="222">
        <f t="shared" ref="DFV28" si="2863">DFT28*$C$28</f>
        <v>0</v>
      </c>
      <c r="DFW28" s="222">
        <f t="shared" ref="DFW28" si="2864">DFU28*$C$28</f>
        <v>7.5736726692481716E+22</v>
      </c>
      <c r="DFX28" s="222">
        <f t="shared" ref="DFX28" si="2865">DFV28*$C$28</f>
        <v>0</v>
      </c>
      <c r="DFY28" s="222">
        <f t="shared" ref="DFY28" si="2866">DFW28*$C$28</f>
        <v>7.8008828493256175E+22</v>
      </c>
      <c r="DFZ28" s="222">
        <f t="shared" ref="DFZ28" si="2867">DFX28*$C$28</f>
        <v>0</v>
      </c>
      <c r="DGA28" s="222">
        <f t="shared" ref="DGA28" si="2868">DFY28*$C$28</f>
        <v>8.0349093348053858E+22</v>
      </c>
      <c r="DGB28" s="222">
        <f t="shared" ref="DGB28" si="2869">DFZ28*$C$28</f>
        <v>0</v>
      </c>
      <c r="DGC28" s="222">
        <f t="shared" ref="DGC28" si="2870">DGA28*$C$28</f>
        <v>8.2759566148495481E+22</v>
      </c>
      <c r="DGD28" s="222">
        <f t="shared" ref="DGD28" si="2871">DGB28*$C$28</f>
        <v>0</v>
      </c>
      <c r="DGE28" s="222">
        <f t="shared" ref="DGE28" si="2872">DGC28*$C$28</f>
        <v>8.5242353132950354E+22</v>
      </c>
      <c r="DGF28" s="222">
        <f t="shared" ref="DGF28" si="2873">DGD28*$C$28</f>
        <v>0</v>
      </c>
      <c r="DGG28" s="222">
        <f t="shared" ref="DGG28" si="2874">DGE28*$C$28</f>
        <v>8.7799623726938859E+22</v>
      </c>
      <c r="DGH28" s="222">
        <f t="shared" ref="DGH28" si="2875">DGF28*$C$28</f>
        <v>0</v>
      </c>
      <c r="DGI28" s="222">
        <f t="shared" ref="DGI28" si="2876">DGG28*$C$28</f>
        <v>9.0433612438747033E+22</v>
      </c>
      <c r="DGJ28" s="222">
        <f t="shared" ref="DGJ28" si="2877">DGH28*$C$28</f>
        <v>0</v>
      </c>
      <c r="DGK28" s="222">
        <f t="shared" ref="DGK28" si="2878">DGI28*$C$28</f>
        <v>9.3146620811909446E+22</v>
      </c>
      <c r="DGL28" s="222">
        <f t="shared" ref="DGL28" si="2879">DGJ28*$C$28</f>
        <v>0</v>
      </c>
      <c r="DGM28" s="222">
        <f t="shared" ref="DGM28" si="2880">DGK28*$C$28</f>
        <v>9.5941019436266727E+22</v>
      </c>
      <c r="DGN28" s="222">
        <f t="shared" ref="DGN28" si="2881">DGL28*$C$28</f>
        <v>0</v>
      </c>
      <c r="DGO28" s="222">
        <f t="shared" ref="DGO28" si="2882">DGM28*$C$28</f>
        <v>9.8819250019354733E+22</v>
      </c>
      <c r="DGP28" s="222">
        <f t="shared" ref="DGP28" si="2883">DGN28*$C$28</f>
        <v>0</v>
      </c>
      <c r="DGQ28" s="222">
        <f t="shared" ref="DGQ28" si="2884">DGO28*$C$28</f>
        <v>1.0178382751993538E+23</v>
      </c>
      <c r="DGR28" s="222">
        <f t="shared" ref="DGR28" si="2885">DGP28*$C$28</f>
        <v>0</v>
      </c>
      <c r="DGS28" s="222">
        <f t="shared" ref="DGS28" si="2886">DGQ28*$C$28</f>
        <v>1.0483734234553344E+23</v>
      </c>
      <c r="DGT28" s="222">
        <f t="shared" ref="DGT28" si="2887">DGR28*$C$28</f>
        <v>0</v>
      </c>
      <c r="DGU28" s="222">
        <f t="shared" ref="DGU28" si="2888">DGS28*$C$28</f>
        <v>1.0798246261589944E+23</v>
      </c>
      <c r="DGV28" s="222">
        <f t="shared" ref="DGV28" si="2889">DGT28*$C$28</f>
        <v>0</v>
      </c>
      <c r="DGW28" s="222">
        <f t="shared" ref="DGW28" si="2890">DGU28*$C$28</f>
        <v>1.1122193649437643E+23</v>
      </c>
      <c r="DGX28" s="222">
        <f t="shared" ref="DGX28" si="2891">DGV28*$C$28</f>
        <v>0</v>
      </c>
      <c r="DGY28" s="222">
        <f t="shared" ref="DGY28" si="2892">DGW28*$C$28</f>
        <v>1.1455859458920773E+23</v>
      </c>
      <c r="DGZ28" s="222">
        <f t="shared" ref="DGZ28" si="2893">DGX28*$C$28</f>
        <v>0</v>
      </c>
      <c r="DHA28" s="222">
        <f t="shared" ref="DHA28" si="2894">DGY28*$C$28</f>
        <v>1.1799535242688397E+23</v>
      </c>
      <c r="DHB28" s="222">
        <f t="shared" ref="DHB28" si="2895">DGZ28*$C$28</f>
        <v>0</v>
      </c>
      <c r="DHC28" s="222">
        <f t="shared" ref="DHC28" si="2896">DHA28*$C$28</f>
        <v>1.215352129996905E+23</v>
      </c>
      <c r="DHD28" s="222">
        <f t="shared" ref="DHD28" si="2897">DHB28*$C$28</f>
        <v>0</v>
      </c>
      <c r="DHE28" s="222">
        <f t="shared" ref="DHE28" si="2898">DHC28*$C$28</f>
        <v>1.2518126938968122E+23</v>
      </c>
      <c r="DHF28" s="222">
        <f t="shared" ref="DHF28" si="2899">DHD28*$C$28</f>
        <v>0</v>
      </c>
      <c r="DHG28" s="222">
        <f t="shared" ref="DHG28" si="2900">DHE28*$C$28</f>
        <v>1.2893670747137166E+23</v>
      </c>
      <c r="DHH28" s="222">
        <f t="shared" ref="DHH28" si="2901">DHF28*$C$28</f>
        <v>0</v>
      </c>
      <c r="DHI28" s="222">
        <f t="shared" ref="DHI28" si="2902">DHG28*$C$28</f>
        <v>1.3280480869551281E+23</v>
      </c>
      <c r="DHJ28" s="222">
        <f t="shared" ref="DHJ28" si="2903">DHH28*$C$28</f>
        <v>0</v>
      </c>
      <c r="DHK28" s="222">
        <f t="shared" ref="DHK28" si="2904">DHI28*$C$28</f>
        <v>1.367889529563782E+23</v>
      </c>
      <c r="DHL28" s="222">
        <f t="shared" ref="DHL28" si="2905">DHJ28*$C$28</f>
        <v>0</v>
      </c>
      <c r="DHM28" s="222">
        <f t="shared" ref="DHM28" si="2906">DHK28*$C$28</f>
        <v>1.4089262154506954E+23</v>
      </c>
      <c r="DHN28" s="222">
        <f t="shared" ref="DHN28" si="2907">DHL28*$C$28</f>
        <v>0</v>
      </c>
      <c r="DHO28" s="222">
        <f t="shared" ref="DHO28" si="2908">DHM28*$C$28</f>
        <v>1.4511940019142164E+23</v>
      </c>
      <c r="DHP28" s="222">
        <f t="shared" ref="DHP28" si="2909">DHN28*$C$28</f>
        <v>0</v>
      </c>
      <c r="DHQ28" s="222">
        <f t="shared" ref="DHQ28" si="2910">DHO28*$C$28</f>
        <v>1.4947298219716428E+23</v>
      </c>
      <c r="DHR28" s="222">
        <f t="shared" ref="DHR28" si="2911">DHP28*$C$28</f>
        <v>0</v>
      </c>
      <c r="DHS28" s="222">
        <f t="shared" ref="DHS28" si="2912">DHQ28*$C$28</f>
        <v>1.5395717166307921E+23</v>
      </c>
      <c r="DHT28" s="222">
        <f t="shared" ref="DHT28" si="2913">DHR28*$C$28</f>
        <v>0</v>
      </c>
      <c r="DHU28" s="222">
        <f t="shared" ref="DHU28" si="2914">DHS28*$C$28</f>
        <v>1.5857588681297159E+23</v>
      </c>
      <c r="DHV28" s="222">
        <f t="shared" ref="DHV28" si="2915">DHT28*$C$28</f>
        <v>0</v>
      </c>
      <c r="DHW28" s="222">
        <f t="shared" ref="DHW28" si="2916">DHU28*$C$28</f>
        <v>1.6333316341736074E+23</v>
      </c>
      <c r="DHX28" s="222">
        <f t="shared" ref="DHX28" si="2917">DHV28*$C$28</f>
        <v>0</v>
      </c>
      <c r="DHY28" s="222">
        <f t="shared" ref="DHY28" si="2918">DHW28*$C$28</f>
        <v>1.6823315831988156E+23</v>
      </c>
      <c r="DHZ28" s="222">
        <f t="shared" ref="DHZ28" si="2919">DHX28*$C$28</f>
        <v>0</v>
      </c>
      <c r="DIA28" s="222">
        <f t="shared" ref="DIA28" si="2920">DHY28*$C$28</f>
        <v>1.7328015306947801E+23</v>
      </c>
      <c r="DIB28" s="222">
        <f t="shared" ref="DIB28" si="2921">DHZ28*$C$28</f>
        <v>0</v>
      </c>
      <c r="DIC28" s="222">
        <f t="shared" ref="DIC28" si="2922">DIA28*$C$28</f>
        <v>1.7847855766156234E+23</v>
      </c>
      <c r="DID28" s="222">
        <f t="shared" ref="DID28" si="2923">DIB28*$C$28</f>
        <v>0</v>
      </c>
      <c r="DIE28" s="222">
        <f t="shared" ref="DIE28" si="2924">DIC28*$C$28</f>
        <v>1.8383291439140923E+23</v>
      </c>
      <c r="DIF28" s="222">
        <f t="shared" ref="DIF28" si="2925">DID28*$C$28</f>
        <v>0</v>
      </c>
      <c r="DIG28" s="222">
        <f t="shared" ref="DIG28" si="2926">DIE28*$C$28</f>
        <v>1.893479018231515E+23</v>
      </c>
      <c r="DIH28" s="222">
        <f t="shared" ref="DIH28" si="2927">DIF28*$C$28</f>
        <v>0</v>
      </c>
      <c r="DII28" s="222">
        <f t="shared" ref="DII28" si="2928">DIG28*$C$28</f>
        <v>1.9502833887784604E+23</v>
      </c>
      <c r="DIJ28" s="222">
        <f t="shared" ref="DIJ28" si="2929">DIH28*$C$28</f>
        <v>0</v>
      </c>
      <c r="DIK28" s="222">
        <f t="shared" ref="DIK28" si="2930">DII28*$C$28</f>
        <v>2.0087918904418142E+23</v>
      </c>
      <c r="DIL28" s="222">
        <f t="shared" ref="DIL28" si="2931">DIJ28*$C$28</f>
        <v>0</v>
      </c>
      <c r="DIM28" s="222">
        <f t="shared" ref="DIM28" si="2932">DIK28*$C$28</f>
        <v>2.0690556471550688E+23</v>
      </c>
      <c r="DIN28" s="222">
        <f t="shared" ref="DIN28" si="2933">DIL28*$C$28</f>
        <v>0</v>
      </c>
      <c r="DIO28" s="222">
        <f t="shared" ref="DIO28" si="2934">DIM28*$C$28</f>
        <v>2.1311273165697209E+23</v>
      </c>
      <c r="DIP28" s="222">
        <f t="shared" ref="DIP28" si="2935">DIN28*$C$28</f>
        <v>0</v>
      </c>
      <c r="DIQ28" s="222">
        <f t="shared" ref="DIQ28" si="2936">DIO28*$C$28</f>
        <v>2.1950611360668127E+23</v>
      </c>
      <c r="DIR28" s="222">
        <f t="shared" ref="DIR28" si="2937">DIP28*$C$28</f>
        <v>0</v>
      </c>
      <c r="DIS28" s="222">
        <f t="shared" ref="DIS28" si="2938">DIQ28*$C$28</f>
        <v>2.2609129701488172E+23</v>
      </c>
      <c r="DIT28" s="222">
        <f t="shared" ref="DIT28" si="2939">DIR28*$C$28</f>
        <v>0</v>
      </c>
      <c r="DIU28" s="222">
        <f t="shared" ref="DIU28" si="2940">DIS28*$C$28</f>
        <v>2.328740359253282E+23</v>
      </c>
      <c r="DIV28" s="222">
        <f t="shared" ref="DIV28" si="2941">DIT28*$C$28</f>
        <v>0</v>
      </c>
      <c r="DIW28" s="222">
        <f t="shared" ref="DIW28" si="2942">DIU28*$C$28</f>
        <v>2.3986025700308804E+23</v>
      </c>
      <c r="DIX28" s="222">
        <f t="shared" ref="DIX28" si="2943">DIV28*$C$28</f>
        <v>0</v>
      </c>
      <c r="DIY28" s="222">
        <f t="shared" ref="DIY28" si="2944">DIW28*$C$28</f>
        <v>2.470560647131807E+23</v>
      </c>
      <c r="DIZ28" s="222">
        <f t="shared" ref="DIZ28" si="2945">DIX28*$C$28</f>
        <v>0</v>
      </c>
      <c r="DJA28" s="222">
        <f t="shared" ref="DJA28" si="2946">DIY28*$C$28</f>
        <v>2.5446774665457612E+23</v>
      </c>
      <c r="DJB28" s="222">
        <f t="shared" ref="DJB28" si="2947">DIZ28*$C$28</f>
        <v>0</v>
      </c>
      <c r="DJC28" s="222">
        <f t="shared" ref="DJC28" si="2948">DJA28*$C$28</f>
        <v>2.6210177905421342E+23</v>
      </c>
      <c r="DJD28" s="222">
        <f t="shared" ref="DJD28" si="2949">DJB28*$C$28</f>
        <v>0</v>
      </c>
      <c r="DJE28" s="222">
        <f t="shared" ref="DJE28" si="2950">DJC28*$C$28</f>
        <v>2.6996483242583984E+23</v>
      </c>
      <c r="DJF28" s="222">
        <f t="shared" ref="DJF28" si="2951">DJD28*$C$28</f>
        <v>0</v>
      </c>
      <c r="DJG28" s="222">
        <f t="shared" ref="DJG28" si="2952">DJE28*$C$28</f>
        <v>2.7806377739861505E+23</v>
      </c>
      <c r="DJH28" s="222">
        <f t="shared" ref="DJH28" si="2953">DJF28*$C$28</f>
        <v>0</v>
      </c>
      <c r="DJI28" s="222">
        <f t="shared" ref="DJI28" si="2954">DJG28*$C$28</f>
        <v>2.8640569072057349E+23</v>
      </c>
      <c r="DJJ28" s="222">
        <f t="shared" ref="DJJ28" si="2955">DJH28*$C$28</f>
        <v>0</v>
      </c>
      <c r="DJK28" s="222">
        <f t="shared" ref="DJK28" si="2956">DJI28*$C$28</f>
        <v>2.9499786144219071E+23</v>
      </c>
      <c r="DJL28" s="222">
        <f t="shared" ref="DJL28" si="2957">DJJ28*$C$28</f>
        <v>0</v>
      </c>
      <c r="DJM28" s="222">
        <f t="shared" ref="DJM28" si="2958">DJK28*$C$28</f>
        <v>3.0384779728545646E+23</v>
      </c>
      <c r="DJN28" s="222">
        <f t="shared" ref="DJN28" si="2959">DJL28*$C$28</f>
        <v>0</v>
      </c>
      <c r="DJO28" s="222">
        <f t="shared" ref="DJO28" si="2960">DJM28*$C$28</f>
        <v>3.1296323120402015E+23</v>
      </c>
      <c r="DJP28" s="222">
        <f t="shared" ref="DJP28" si="2961">DJN28*$C$28</f>
        <v>0</v>
      </c>
      <c r="DJQ28" s="222">
        <f t="shared" ref="DJQ28" si="2962">DJO28*$C$28</f>
        <v>3.2235212814014079E+23</v>
      </c>
      <c r="DJR28" s="222">
        <f t="shared" ref="DJR28" si="2963">DJP28*$C$28</f>
        <v>0</v>
      </c>
      <c r="DJS28" s="222">
        <f t="shared" ref="DJS28" si="2964">DJQ28*$C$28</f>
        <v>3.32022691984345E+23</v>
      </c>
      <c r="DJT28" s="222">
        <f t="shared" ref="DJT28" si="2965">DJR28*$C$28</f>
        <v>0</v>
      </c>
      <c r="DJU28" s="222">
        <f t="shared" ref="DJU28" si="2966">DJS28*$C$28</f>
        <v>3.4198337274387537E+23</v>
      </c>
      <c r="DJV28" s="222">
        <f t="shared" ref="DJV28" si="2967">DJT28*$C$28</f>
        <v>0</v>
      </c>
      <c r="DJW28" s="222">
        <f t="shared" ref="DJW28" si="2968">DJU28*$C$28</f>
        <v>3.5224287392619162E+23</v>
      </c>
      <c r="DJX28" s="222">
        <f t="shared" ref="DJX28" si="2969">DJV28*$C$28</f>
        <v>0</v>
      </c>
      <c r="DJY28" s="222">
        <f t="shared" ref="DJY28" si="2970">DJW28*$C$28</f>
        <v>3.6281016014397736E+23</v>
      </c>
      <c r="DJZ28" s="222">
        <f t="shared" ref="DJZ28" si="2971">DJX28*$C$28</f>
        <v>0</v>
      </c>
      <c r="DKA28" s="222">
        <f t="shared" ref="DKA28" si="2972">DJY28*$C$28</f>
        <v>3.736944649482967E+23</v>
      </c>
      <c r="DKB28" s="222">
        <f t="shared" ref="DKB28" si="2973">DJZ28*$C$28</f>
        <v>0</v>
      </c>
      <c r="DKC28" s="222">
        <f t="shared" ref="DKC28" si="2974">DKA28*$C$28</f>
        <v>3.8490529889674562E+23</v>
      </c>
      <c r="DKD28" s="222">
        <f t="shared" ref="DKD28" si="2975">DKB28*$C$28</f>
        <v>0</v>
      </c>
      <c r="DKE28" s="222">
        <f t="shared" ref="DKE28" si="2976">DKC28*$C$28</f>
        <v>3.9645245786364802E+23</v>
      </c>
      <c r="DKF28" s="222">
        <f t="shared" ref="DKF28" si="2977">DKD28*$C$28</f>
        <v>0</v>
      </c>
      <c r="DKG28" s="222">
        <f t="shared" ref="DKG28" si="2978">DKE28*$C$28</f>
        <v>4.083460315995575E+23</v>
      </c>
      <c r="DKH28" s="222">
        <f t="shared" ref="DKH28" si="2979">DKF28*$C$28</f>
        <v>0</v>
      </c>
      <c r="DKI28" s="222">
        <f t="shared" ref="DKI28" si="2980">DKG28*$C$28</f>
        <v>4.2059641254754426E+23</v>
      </c>
      <c r="DKJ28" s="222">
        <f t="shared" ref="DKJ28" si="2981">DKH28*$C$28</f>
        <v>0</v>
      </c>
      <c r="DKK28" s="222">
        <f t="shared" ref="DKK28" si="2982">DKI28*$C$28</f>
        <v>4.3321430492397058E+23</v>
      </c>
      <c r="DKL28" s="222">
        <f t="shared" ref="DKL28" si="2983">DKJ28*$C$28</f>
        <v>0</v>
      </c>
      <c r="DKM28" s="222">
        <f t="shared" ref="DKM28" si="2984">DKK28*$C$28</f>
        <v>4.4621073407168972E+23</v>
      </c>
      <c r="DKN28" s="222">
        <f t="shared" ref="DKN28" si="2985">DKL28*$C$28</f>
        <v>0</v>
      </c>
      <c r="DKO28" s="222">
        <f t="shared" ref="DKO28" si="2986">DKM28*$C$28</f>
        <v>4.595970560938404E+23</v>
      </c>
      <c r="DKP28" s="222">
        <f t="shared" ref="DKP28" si="2987">DKN28*$C$28</f>
        <v>0</v>
      </c>
      <c r="DKQ28" s="222">
        <f t="shared" ref="DKQ28" si="2988">DKO28*$C$28</f>
        <v>4.7338496777665562E+23</v>
      </c>
      <c r="DKR28" s="222">
        <f t="shared" ref="DKR28" si="2989">DKP28*$C$28</f>
        <v>0</v>
      </c>
      <c r="DKS28" s="222">
        <f t="shared" ref="DKS28" si="2990">DKQ28*$C$28</f>
        <v>4.8758651680995531E+23</v>
      </c>
      <c r="DKT28" s="222">
        <f t="shared" ref="DKT28" si="2991">DKR28*$C$28</f>
        <v>0</v>
      </c>
      <c r="DKU28" s="222">
        <f t="shared" ref="DKU28" si="2992">DKS28*$C$28</f>
        <v>5.02214112314254E+23</v>
      </c>
      <c r="DKV28" s="222">
        <f t="shared" ref="DKV28" si="2993">DKT28*$C$28</f>
        <v>0</v>
      </c>
      <c r="DKW28" s="222">
        <f t="shared" ref="DKW28" si="2994">DKU28*$C$28</f>
        <v>5.172805356836816E+23</v>
      </c>
      <c r="DKX28" s="222">
        <f t="shared" ref="DKX28" si="2995">DKV28*$C$28</f>
        <v>0</v>
      </c>
      <c r="DKY28" s="222">
        <f t="shared" ref="DKY28" si="2996">DKW28*$C$28</f>
        <v>5.3279895175419204E+23</v>
      </c>
      <c r="DKZ28" s="222">
        <f t="shared" ref="DKZ28" si="2997">DKX28*$C$28</f>
        <v>0</v>
      </c>
      <c r="DLA28" s="222">
        <f t="shared" ref="DLA28" si="2998">DKY28*$C$28</f>
        <v>5.4878292030681778E+23</v>
      </c>
      <c r="DLB28" s="222">
        <f t="shared" ref="DLB28" si="2999">DKZ28*$C$28</f>
        <v>0</v>
      </c>
      <c r="DLC28" s="222">
        <f t="shared" ref="DLC28" si="3000">DLA28*$C$28</f>
        <v>5.6524640791602236E+23</v>
      </c>
      <c r="DLD28" s="222">
        <f t="shared" ref="DLD28" si="3001">DLB28*$C$28</f>
        <v>0</v>
      </c>
      <c r="DLE28" s="222">
        <f t="shared" ref="DLE28" si="3002">DLC28*$C$28</f>
        <v>5.8220380015350306E+23</v>
      </c>
      <c r="DLF28" s="222">
        <f t="shared" ref="DLF28" si="3003">DLD28*$C$28</f>
        <v>0</v>
      </c>
      <c r="DLG28" s="222">
        <f t="shared" ref="DLG28" si="3004">DLE28*$C$28</f>
        <v>5.9966991415810819E+23</v>
      </c>
      <c r="DLH28" s="222">
        <f t="shared" ref="DLH28" si="3005">DLF28*$C$28</f>
        <v>0</v>
      </c>
      <c r="DLI28" s="222">
        <f t="shared" ref="DLI28" si="3006">DLG28*$C$28</f>
        <v>6.1766001158285146E+23</v>
      </c>
      <c r="DLJ28" s="222">
        <f t="shared" ref="DLJ28" si="3007">DLH28*$C$28</f>
        <v>0</v>
      </c>
      <c r="DLK28" s="222">
        <f t="shared" ref="DLK28" si="3008">DLI28*$C$28</f>
        <v>6.3618981193033697E+23</v>
      </c>
      <c r="DLL28" s="222">
        <f t="shared" ref="DLL28" si="3009">DLJ28*$C$28</f>
        <v>0</v>
      </c>
      <c r="DLM28" s="222">
        <f t="shared" ref="DLM28" si="3010">DLK28*$C$28</f>
        <v>6.5527550628824713E+23</v>
      </c>
      <c r="DLN28" s="222">
        <f t="shared" ref="DLN28" si="3011">DLL28*$C$28</f>
        <v>0</v>
      </c>
      <c r="DLO28" s="222">
        <f t="shared" ref="DLO28" si="3012">DLM28*$C$28</f>
        <v>6.749337714768946E+23</v>
      </c>
      <c r="DLP28" s="222">
        <f t="shared" ref="DLP28" si="3013">DLN28*$C$28</f>
        <v>0</v>
      </c>
      <c r="DLQ28" s="222">
        <f t="shared" ref="DLQ28" si="3014">DLO28*$C$28</f>
        <v>6.9518178462120142E+23</v>
      </c>
      <c r="DLR28" s="222">
        <f t="shared" ref="DLR28" si="3015">DLP28*$C$28</f>
        <v>0</v>
      </c>
      <c r="DLS28" s="222">
        <f t="shared" ref="DLS28" si="3016">DLQ28*$C$28</f>
        <v>7.1603723815983745E+23</v>
      </c>
      <c r="DLT28" s="222">
        <f t="shared" ref="DLT28" si="3017">DLR28*$C$28</f>
        <v>0</v>
      </c>
      <c r="DLU28" s="222">
        <f t="shared" ref="DLU28" si="3018">DLS28*$C$28</f>
        <v>7.3751835530463253E+23</v>
      </c>
      <c r="DLV28" s="222">
        <f t="shared" ref="DLV28" si="3019">DLT28*$C$28</f>
        <v>0</v>
      </c>
      <c r="DLW28" s="222">
        <f t="shared" ref="DLW28" si="3020">DLU28*$C$28</f>
        <v>7.596439059637715E+23</v>
      </c>
      <c r="DLX28" s="222">
        <f t="shared" ref="DLX28" si="3021">DLV28*$C$28</f>
        <v>0</v>
      </c>
      <c r="DLY28" s="222">
        <f t="shared" ref="DLY28" si="3022">DLW28*$C$28</f>
        <v>7.8243322314268462E+23</v>
      </c>
      <c r="DLZ28" s="222">
        <f t="shared" ref="DLZ28" si="3023">DLX28*$C$28</f>
        <v>0</v>
      </c>
      <c r="DMA28" s="222">
        <f t="shared" ref="DMA28" si="3024">DLY28*$C$28</f>
        <v>8.059062198369652E+23</v>
      </c>
      <c r="DMB28" s="222">
        <f t="shared" ref="DMB28" si="3025">DLZ28*$C$28</f>
        <v>0</v>
      </c>
      <c r="DMC28" s="222">
        <f t="shared" ref="DMC28" si="3026">DMA28*$C$28</f>
        <v>8.300834064320742E+23</v>
      </c>
      <c r="DMD28" s="222">
        <f t="shared" ref="DMD28" si="3027">DMB28*$C$28</f>
        <v>0</v>
      </c>
      <c r="DME28" s="222">
        <f t="shared" ref="DME28" si="3028">DMC28*$C$28</f>
        <v>8.549859086250365E+23</v>
      </c>
      <c r="DMF28" s="222">
        <f t="shared" ref="DMF28" si="3029">DMD28*$C$28</f>
        <v>0</v>
      </c>
      <c r="DMG28" s="222">
        <f t="shared" ref="DMG28" si="3030">DME28*$C$28</f>
        <v>8.8063548588378765E+23</v>
      </c>
      <c r="DMH28" s="222">
        <f t="shared" ref="DMH28" si="3031">DMF28*$C$28</f>
        <v>0</v>
      </c>
      <c r="DMI28" s="222">
        <f t="shared" ref="DMI28" si="3032">DMG28*$C$28</f>
        <v>9.0705455046030127E+23</v>
      </c>
      <c r="DMJ28" s="222">
        <f t="shared" ref="DMJ28" si="3033">DMH28*$C$28</f>
        <v>0</v>
      </c>
      <c r="DMK28" s="222">
        <f t="shared" ref="DMK28" si="3034">DMI28*$C$28</f>
        <v>9.3426618697411036E+23</v>
      </c>
      <c r="DML28" s="222">
        <f t="shared" ref="DML28" si="3035">DMJ28*$C$28</f>
        <v>0</v>
      </c>
      <c r="DMM28" s="222">
        <f t="shared" ref="DMM28" si="3036">DMK28*$C$28</f>
        <v>9.6229417258333374E+23</v>
      </c>
      <c r="DMN28" s="222">
        <f t="shared" ref="DMN28" si="3037">DML28*$C$28</f>
        <v>0</v>
      </c>
      <c r="DMO28" s="222">
        <f t="shared" ref="DMO28" si="3038">DMM28*$C$28</f>
        <v>9.911629977608338E+23</v>
      </c>
      <c r="DMP28" s="222">
        <f t="shared" ref="DMP28" si="3039">DMN28*$C$28</f>
        <v>0</v>
      </c>
      <c r="DMQ28" s="222">
        <f t="shared" ref="DMQ28" si="3040">DMO28*$C$28</f>
        <v>1.0208978876936588E+24</v>
      </c>
      <c r="DMR28" s="222">
        <f t="shared" ref="DMR28" si="3041">DMP28*$C$28</f>
        <v>0</v>
      </c>
      <c r="DMS28" s="222">
        <f t="shared" ref="DMS28" si="3042">DMQ28*$C$28</f>
        <v>1.0515248243244686E+24</v>
      </c>
      <c r="DMT28" s="222">
        <f t="shared" ref="DMT28" si="3043">DMR28*$C$28</f>
        <v>0</v>
      </c>
      <c r="DMU28" s="222">
        <f t="shared" ref="DMU28" si="3044">DMS28*$C$28</f>
        <v>1.0830705690542027E+24</v>
      </c>
      <c r="DMV28" s="222">
        <f t="shared" ref="DMV28" si="3045">DMT28*$C$28</f>
        <v>0</v>
      </c>
      <c r="DMW28" s="222">
        <f t="shared" ref="DMW28" si="3046">DMU28*$C$28</f>
        <v>1.1155626861258288E+24</v>
      </c>
      <c r="DMX28" s="222">
        <f t="shared" ref="DMX28" si="3047">DMV28*$C$28</f>
        <v>0</v>
      </c>
      <c r="DMY28" s="222">
        <f t="shared" ref="DMY28" si="3048">DMW28*$C$28</f>
        <v>1.1490295667096037E+24</v>
      </c>
      <c r="DMZ28" s="222">
        <f t="shared" ref="DMZ28" si="3049">DMX28*$C$28</f>
        <v>0</v>
      </c>
      <c r="DNA28" s="222">
        <f t="shared" ref="DNA28" si="3050">DMY28*$C$28</f>
        <v>1.1835004537108918E+24</v>
      </c>
      <c r="DNB28" s="222">
        <f t="shared" ref="DNB28" si="3051">DMZ28*$C$28</f>
        <v>0</v>
      </c>
      <c r="DNC28" s="222">
        <f t="shared" ref="DNC28" si="3052">DNA28*$C$28</f>
        <v>1.2190054673222187E+24</v>
      </c>
      <c r="DND28" s="222">
        <f t="shared" ref="DND28" si="3053">DNB28*$C$28</f>
        <v>0</v>
      </c>
      <c r="DNE28" s="222">
        <f t="shared" ref="DNE28" si="3054">DNC28*$C$28</f>
        <v>1.2555756313418853E+24</v>
      </c>
      <c r="DNF28" s="222">
        <f t="shared" ref="DNF28" si="3055">DND28*$C$28</f>
        <v>0</v>
      </c>
      <c r="DNG28" s="222">
        <f t="shared" ref="DNG28" si="3056">DNE28*$C$28</f>
        <v>1.293242900282142E+24</v>
      </c>
      <c r="DNH28" s="222">
        <f t="shared" ref="DNH28" si="3057">DNF28*$C$28</f>
        <v>0</v>
      </c>
      <c r="DNI28" s="222">
        <f t="shared" ref="DNI28" si="3058">DNG28*$C$28</f>
        <v>1.3320401872906061E+24</v>
      </c>
      <c r="DNJ28" s="222">
        <f t="shared" ref="DNJ28" si="3059">DNH28*$C$28</f>
        <v>0</v>
      </c>
      <c r="DNK28" s="222">
        <f t="shared" ref="DNK28" si="3060">DNI28*$C$28</f>
        <v>1.3720013929093244E+24</v>
      </c>
      <c r="DNL28" s="222">
        <f t="shared" ref="DNL28" si="3061">DNJ28*$C$28</f>
        <v>0</v>
      </c>
      <c r="DNM28" s="222">
        <f t="shared" ref="DNM28" si="3062">DNK28*$C$28</f>
        <v>1.4131614346966041E+24</v>
      </c>
      <c r="DNN28" s="222">
        <f t="shared" ref="DNN28" si="3063">DNL28*$C$28</f>
        <v>0</v>
      </c>
      <c r="DNO28" s="222">
        <f t="shared" ref="DNO28" si="3064">DNM28*$C$28</f>
        <v>1.4555562777375024E+24</v>
      </c>
      <c r="DNP28" s="222">
        <f t="shared" ref="DNP28" si="3065">DNN28*$C$28</f>
        <v>0</v>
      </c>
      <c r="DNQ28" s="222">
        <f t="shared" ref="DNQ28" si="3066">DNO28*$C$28</f>
        <v>1.4992229660696276E+24</v>
      </c>
      <c r="DNR28" s="222">
        <f t="shared" ref="DNR28" si="3067">DNP28*$C$28</f>
        <v>0</v>
      </c>
      <c r="DNS28" s="222">
        <f t="shared" ref="DNS28" si="3068">DNQ28*$C$28</f>
        <v>1.5441996550517166E+24</v>
      </c>
      <c r="DNT28" s="222">
        <f t="shared" ref="DNT28" si="3069">DNR28*$C$28</f>
        <v>0</v>
      </c>
      <c r="DNU28" s="222">
        <f t="shared" ref="DNU28" si="3070">DNS28*$C$28</f>
        <v>1.5905256447032681E+24</v>
      </c>
      <c r="DNV28" s="222">
        <f t="shared" ref="DNV28" si="3071">DNT28*$C$28</f>
        <v>0</v>
      </c>
      <c r="DNW28" s="222">
        <f t="shared" ref="DNW28" si="3072">DNU28*$C$28</f>
        <v>1.6382414140443662E+24</v>
      </c>
      <c r="DNX28" s="222">
        <f t="shared" ref="DNX28" si="3073">DNV28*$C$28</f>
        <v>0</v>
      </c>
      <c r="DNY28" s="222">
        <f t="shared" ref="DNY28" si="3074">DNW28*$C$28</f>
        <v>1.6873886564656971E+24</v>
      </c>
      <c r="DNZ28" s="222">
        <f t="shared" ref="DNZ28" si="3075">DNX28*$C$28</f>
        <v>0</v>
      </c>
      <c r="DOA28" s="222">
        <f t="shared" ref="DOA28" si="3076">DNY28*$C$28</f>
        <v>1.7380103161596682E+24</v>
      </c>
      <c r="DOB28" s="222">
        <f t="shared" ref="DOB28" si="3077">DNZ28*$C$28</f>
        <v>0</v>
      </c>
      <c r="DOC28" s="222">
        <f t="shared" ref="DOC28" si="3078">DOA28*$C$28</f>
        <v>1.7901506256444582E+24</v>
      </c>
      <c r="DOD28" s="222">
        <f t="shared" ref="DOD28" si="3079">DOB28*$C$28</f>
        <v>0</v>
      </c>
      <c r="DOE28" s="222">
        <f t="shared" ref="DOE28" si="3080">DOC28*$C$28</f>
        <v>1.843855144413792E+24</v>
      </c>
      <c r="DOF28" s="222">
        <f t="shared" ref="DOF28" si="3081">DOD28*$C$28</f>
        <v>0</v>
      </c>
      <c r="DOG28" s="222">
        <f t="shared" ref="DOG28" si="3082">DOE28*$C$28</f>
        <v>1.8991707987462059E+24</v>
      </c>
      <c r="DOH28" s="222">
        <f t="shared" ref="DOH28" si="3083">DOF28*$C$28</f>
        <v>0</v>
      </c>
      <c r="DOI28" s="222">
        <f t="shared" ref="DOI28" si="3084">DOG28*$C$28</f>
        <v>1.956145922708592E+24</v>
      </c>
      <c r="DOJ28" s="222">
        <f t="shared" ref="DOJ28" si="3085">DOH28*$C$28</f>
        <v>0</v>
      </c>
      <c r="DOK28" s="222">
        <f t="shared" ref="DOK28" si="3086">DOI28*$C$28</f>
        <v>2.0148303003898499E+24</v>
      </c>
      <c r="DOL28" s="222">
        <f t="shared" ref="DOL28" si="3087">DOJ28*$C$28</f>
        <v>0</v>
      </c>
      <c r="DOM28" s="222">
        <f t="shared" ref="DOM28" si="3088">DOK28*$C$28</f>
        <v>2.0752752094015456E+24</v>
      </c>
      <c r="DON28" s="222">
        <f t="shared" ref="DON28" si="3089">DOL28*$C$28</f>
        <v>0</v>
      </c>
      <c r="DOO28" s="222">
        <f t="shared" ref="DOO28" si="3090">DOM28*$C$28</f>
        <v>2.137533465683592E+24</v>
      </c>
      <c r="DOP28" s="222">
        <f t="shared" ref="DOP28" si="3091">DON28*$C$28</f>
        <v>0</v>
      </c>
      <c r="DOQ28" s="222">
        <f t="shared" ref="DOQ28" si="3092">DOO28*$C$28</f>
        <v>2.2016594696540998E+24</v>
      </c>
      <c r="DOR28" s="222">
        <f t="shared" ref="DOR28" si="3093">DOP28*$C$28</f>
        <v>0</v>
      </c>
      <c r="DOS28" s="222">
        <f t="shared" ref="DOS28" si="3094">DOQ28*$C$28</f>
        <v>2.2677092537437229E+24</v>
      </c>
      <c r="DOT28" s="222">
        <f t="shared" ref="DOT28" si="3095">DOR28*$C$28</f>
        <v>0</v>
      </c>
      <c r="DOU28" s="222">
        <f t="shared" ref="DOU28" si="3096">DOS28*$C$28</f>
        <v>2.3357405313560346E+24</v>
      </c>
      <c r="DOV28" s="222">
        <f t="shared" ref="DOV28" si="3097">DOT28*$C$28</f>
        <v>0</v>
      </c>
      <c r="DOW28" s="222">
        <f t="shared" ref="DOW28" si="3098">DOU28*$C$28</f>
        <v>2.4058127472967158E+24</v>
      </c>
      <c r="DOX28" s="222">
        <f t="shared" ref="DOX28" si="3099">DOV28*$C$28</f>
        <v>0</v>
      </c>
      <c r="DOY28" s="222">
        <f t="shared" ref="DOY28" si="3100">DOW28*$C$28</f>
        <v>2.4779871297156174E+24</v>
      </c>
      <c r="DOZ28" s="222">
        <f t="shared" ref="DOZ28" si="3101">DOX28*$C$28</f>
        <v>0</v>
      </c>
      <c r="DPA28" s="222">
        <f t="shared" ref="DPA28" si="3102">DOY28*$C$28</f>
        <v>2.5523267436070858E+24</v>
      </c>
      <c r="DPB28" s="222">
        <f t="shared" ref="DPB28" si="3103">DOZ28*$C$28</f>
        <v>0</v>
      </c>
      <c r="DPC28" s="222">
        <f t="shared" ref="DPC28" si="3104">DPA28*$C$28</f>
        <v>2.6288965459152987E+24</v>
      </c>
      <c r="DPD28" s="222">
        <f t="shared" ref="DPD28" si="3105">DPB28*$C$28</f>
        <v>0</v>
      </c>
      <c r="DPE28" s="222">
        <f t="shared" ref="DPE28" si="3106">DPC28*$C$28</f>
        <v>2.7077634422927579E+24</v>
      </c>
      <c r="DPF28" s="222">
        <f t="shared" ref="DPF28" si="3107">DPD28*$C$28</f>
        <v>0</v>
      </c>
      <c r="DPG28" s="222">
        <f t="shared" ref="DPG28" si="3108">DPE28*$C$28</f>
        <v>2.7889963455615408E+24</v>
      </c>
      <c r="DPH28" s="222">
        <f t="shared" ref="DPH28" si="3109">DPF28*$C$28</f>
        <v>0</v>
      </c>
      <c r="DPI28" s="222">
        <f t="shared" ref="DPI28" si="3110">DPG28*$C$28</f>
        <v>2.872666235928387E+24</v>
      </c>
      <c r="DPJ28" s="222">
        <f t="shared" ref="DPJ28" si="3111">DPH28*$C$28</f>
        <v>0</v>
      </c>
      <c r="DPK28" s="222">
        <f t="shared" ref="DPK28" si="3112">DPI28*$C$28</f>
        <v>2.9588462230062387E+24</v>
      </c>
      <c r="DPL28" s="222">
        <f t="shared" ref="DPL28" si="3113">DPJ28*$C$28</f>
        <v>0</v>
      </c>
      <c r="DPM28" s="222">
        <f t="shared" ref="DPM28" si="3114">DPK28*$C$28</f>
        <v>3.0476116096964257E+24</v>
      </c>
      <c r="DPN28" s="222">
        <f t="shared" ref="DPN28" si="3115">DPL28*$C$28</f>
        <v>0</v>
      </c>
      <c r="DPO28" s="222">
        <f t="shared" ref="DPO28" si="3116">DPM28*$C$28</f>
        <v>3.1390399579873185E+24</v>
      </c>
      <c r="DPP28" s="222">
        <f t="shared" ref="DPP28" si="3117">DPN28*$C$28</f>
        <v>0</v>
      </c>
      <c r="DPQ28" s="222">
        <f t="shared" ref="DPQ28" si="3118">DPO28*$C$28</f>
        <v>3.2332111567269382E+24</v>
      </c>
      <c r="DPR28" s="222">
        <f t="shared" ref="DPR28" si="3119">DPP28*$C$28</f>
        <v>0</v>
      </c>
      <c r="DPS28" s="222">
        <f t="shared" ref="DPS28" si="3120">DPQ28*$C$28</f>
        <v>3.3302074914287462E+24</v>
      </c>
      <c r="DPT28" s="222">
        <f t="shared" ref="DPT28" si="3121">DPR28*$C$28</f>
        <v>0</v>
      </c>
      <c r="DPU28" s="222">
        <f t="shared" ref="DPU28" si="3122">DPS28*$C$28</f>
        <v>3.4301137161716089E+24</v>
      </c>
      <c r="DPV28" s="222">
        <f t="shared" ref="DPV28" si="3123">DPT28*$C$28</f>
        <v>0</v>
      </c>
      <c r="DPW28" s="222">
        <f t="shared" ref="DPW28" si="3124">DPU28*$C$28</f>
        <v>3.5330171276567574E+24</v>
      </c>
      <c r="DPX28" s="222">
        <f t="shared" ref="DPX28" si="3125">DPV28*$C$28</f>
        <v>0</v>
      </c>
      <c r="DPY28" s="222">
        <f t="shared" ref="DPY28" si="3126">DPW28*$C$28</f>
        <v>3.6390076414864604E+24</v>
      </c>
      <c r="DPZ28" s="222">
        <f t="shared" ref="DPZ28" si="3127">DPX28*$C$28</f>
        <v>0</v>
      </c>
      <c r="DQA28" s="222">
        <f t="shared" ref="DQA28" si="3128">DPY28*$C$28</f>
        <v>3.7481778707310541E+24</v>
      </c>
      <c r="DQB28" s="222">
        <f t="shared" ref="DQB28" si="3129">DPZ28*$C$28</f>
        <v>0</v>
      </c>
      <c r="DQC28" s="222">
        <f t="shared" ref="DQC28" si="3130">DQA28*$C$28</f>
        <v>3.860623206852986E+24</v>
      </c>
      <c r="DQD28" s="222">
        <f t="shared" ref="DQD28" si="3131">DQB28*$C$28</f>
        <v>0</v>
      </c>
      <c r="DQE28" s="222">
        <f t="shared" ref="DQE28" si="3132">DQC28*$C$28</f>
        <v>3.9764419030585754E+24</v>
      </c>
      <c r="DQF28" s="222">
        <f t="shared" ref="DQF28" si="3133">DQD28*$C$28</f>
        <v>0</v>
      </c>
      <c r="DQG28" s="222">
        <f t="shared" ref="DQG28" si="3134">DQE28*$C$28</f>
        <v>4.0957351601503326E+24</v>
      </c>
      <c r="DQH28" s="222">
        <f t="shared" ref="DQH28" si="3135">DQF28*$C$28</f>
        <v>0</v>
      </c>
      <c r="DQI28" s="222">
        <f t="shared" ref="DQI28" si="3136">DQG28*$C$28</f>
        <v>4.2186072149548427E+24</v>
      </c>
      <c r="DQJ28" s="222">
        <f t="shared" ref="DQJ28" si="3137">DQH28*$C$28</f>
        <v>0</v>
      </c>
      <c r="DQK28" s="222">
        <f t="shared" ref="DQK28" si="3138">DQI28*$C$28</f>
        <v>4.3451654314034882E+24</v>
      </c>
      <c r="DQL28" s="222">
        <f t="shared" ref="DQL28" si="3139">DQJ28*$C$28</f>
        <v>0</v>
      </c>
      <c r="DQM28" s="222">
        <f t="shared" ref="DQM28" si="3140">DQK28*$C$28</f>
        <v>4.4755203943455931E+24</v>
      </c>
      <c r="DQN28" s="222">
        <f t="shared" ref="DQN28" si="3141">DQL28*$C$28</f>
        <v>0</v>
      </c>
      <c r="DQO28" s="222">
        <f t="shared" ref="DQO28" si="3142">DQM28*$C$28</f>
        <v>4.6097860061759608E+24</v>
      </c>
      <c r="DQP28" s="222">
        <f t="shared" ref="DQP28" si="3143">DQN28*$C$28</f>
        <v>0</v>
      </c>
      <c r="DQQ28" s="222">
        <f t="shared" ref="DQQ28" si="3144">DQO28*$C$28</f>
        <v>4.7480795863612397E+24</v>
      </c>
      <c r="DQR28" s="222">
        <f t="shared" ref="DQR28" si="3145">DQP28*$C$28</f>
        <v>0</v>
      </c>
      <c r="DQS28" s="222">
        <f t="shared" ref="DQS28" si="3146">DQQ28*$C$28</f>
        <v>4.8905219739520765E+24</v>
      </c>
      <c r="DQT28" s="222">
        <f t="shared" ref="DQT28" si="3147">DQR28*$C$28</f>
        <v>0</v>
      </c>
      <c r="DQU28" s="222">
        <f t="shared" ref="DQU28" si="3148">DQS28*$C$28</f>
        <v>5.0372376331706392E+24</v>
      </c>
      <c r="DQV28" s="222">
        <f t="shared" ref="DQV28" si="3149">DQT28*$C$28</f>
        <v>0</v>
      </c>
      <c r="DQW28" s="222">
        <f t="shared" ref="DQW28" si="3150">DQU28*$C$28</f>
        <v>5.1883547621657586E+24</v>
      </c>
      <c r="DQX28" s="222">
        <f t="shared" ref="DQX28" si="3151">DQV28*$C$28</f>
        <v>0</v>
      </c>
      <c r="DQY28" s="222">
        <f t="shared" ref="DQY28" si="3152">DQW28*$C$28</f>
        <v>5.3440054050307316E+24</v>
      </c>
      <c r="DQZ28" s="222">
        <f t="shared" ref="DQZ28" si="3153">DQX28*$C$28</f>
        <v>0</v>
      </c>
      <c r="DRA28" s="222">
        <f t="shared" ref="DRA28" si="3154">DQY28*$C$28</f>
        <v>5.5043255671816539E+24</v>
      </c>
      <c r="DRB28" s="222">
        <f t="shared" ref="DRB28" si="3155">DQZ28*$C$28</f>
        <v>0</v>
      </c>
      <c r="DRC28" s="222">
        <f t="shared" ref="DRC28" si="3156">DRA28*$C$28</f>
        <v>5.6694553341971039E+24</v>
      </c>
      <c r="DRD28" s="222">
        <f t="shared" ref="DRD28" si="3157">DRB28*$C$28</f>
        <v>0</v>
      </c>
      <c r="DRE28" s="222">
        <f t="shared" ref="DRE28" si="3158">DRC28*$C$28</f>
        <v>5.8395389942230169E+24</v>
      </c>
      <c r="DRF28" s="222">
        <f t="shared" ref="DRF28" si="3159">DRD28*$C$28</f>
        <v>0</v>
      </c>
      <c r="DRG28" s="222">
        <f t="shared" ref="DRG28" si="3160">DRE28*$C$28</f>
        <v>6.0147251640497075E+24</v>
      </c>
      <c r="DRH28" s="222">
        <f t="shared" ref="DRH28" si="3161">DRF28*$C$28</f>
        <v>0</v>
      </c>
      <c r="DRI28" s="222">
        <f t="shared" ref="DRI28" si="3162">DRG28*$C$28</f>
        <v>6.1951669189711994E+24</v>
      </c>
      <c r="DRJ28" s="222">
        <f t="shared" ref="DRJ28" si="3163">DRH28*$C$28</f>
        <v>0</v>
      </c>
      <c r="DRK28" s="222">
        <f t="shared" ref="DRK28" si="3164">DRI28*$C$28</f>
        <v>6.3810219265403354E+24</v>
      </c>
      <c r="DRL28" s="222">
        <f t="shared" ref="DRL28" si="3165">DRJ28*$C$28</f>
        <v>0</v>
      </c>
      <c r="DRM28" s="222">
        <f t="shared" ref="DRM28" si="3166">DRK28*$C$28</f>
        <v>6.5724525843365455E+24</v>
      </c>
      <c r="DRN28" s="222">
        <f t="shared" ref="DRN28" si="3167">DRL28*$C$28</f>
        <v>0</v>
      </c>
      <c r="DRO28" s="222">
        <f t="shared" ref="DRO28" si="3168">DRM28*$C$28</f>
        <v>6.7696261618666419E+24</v>
      </c>
      <c r="DRP28" s="222">
        <f t="shared" ref="DRP28" si="3169">DRN28*$C$28</f>
        <v>0</v>
      </c>
      <c r="DRQ28" s="222">
        <f t="shared" ref="DRQ28" si="3170">DRO28*$C$28</f>
        <v>6.9727149467226409E+24</v>
      </c>
      <c r="DRR28" s="222">
        <f t="shared" ref="DRR28" si="3171">DRP28*$C$28</f>
        <v>0</v>
      </c>
      <c r="DRS28" s="222">
        <f t="shared" ref="DRS28" si="3172">DRQ28*$C$28</f>
        <v>7.1818963951243203E+24</v>
      </c>
      <c r="DRT28" s="222">
        <f t="shared" ref="DRT28" si="3173">DRR28*$C$28</f>
        <v>0</v>
      </c>
      <c r="DRU28" s="222">
        <f t="shared" ref="DRU28" si="3174">DRS28*$C$28</f>
        <v>7.3973532869780498E+24</v>
      </c>
      <c r="DRV28" s="222">
        <f t="shared" ref="DRV28" si="3175">DRT28*$C$28</f>
        <v>0</v>
      </c>
      <c r="DRW28" s="222">
        <f t="shared" ref="DRW28" si="3176">DRU28*$C$28</f>
        <v>7.6192738855873911E+24</v>
      </c>
      <c r="DRX28" s="222">
        <f t="shared" ref="DRX28" si="3177">DRV28*$C$28</f>
        <v>0</v>
      </c>
      <c r="DRY28" s="222">
        <f t="shared" ref="DRY28" si="3178">DRW28*$C$28</f>
        <v>7.847852102155013E+24</v>
      </c>
      <c r="DRZ28" s="222">
        <f t="shared" ref="DRZ28" si="3179">DRX28*$C$28</f>
        <v>0</v>
      </c>
      <c r="DSA28" s="222">
        <f t="shared" ref="DSA28" si="3180">DRY28*$C$28</f>
        <v>8.0832876652196633E+24</v>
      </c>
      <c r="DSB28" s="222">
        <f t="shared" ref="DSB28" si="3181">DRZ28*$C$28</f>
        <v>0</v>
      </c>
      <c r="DSC28" s="222">
        <f t="shared" ref="DSC28" si="3182">DSA28*$C$28</f>
        <v>8.3257862951762537E+24</v>
      </c>
      <c r="DSD28" s="222">
        <f t="shared" ref="DSD28" si="3183">DSB28*$C$28</f>
        <v>0</v>
      </c>
      <c r="DSE28" s="222">
        <f t="shared" ref="DSE28" si="3184">DSC28*$C$28</f>
        <v>8.5755598840315419E+24</v>
      </c>
      <c r="DSF28" s="222">
        <f t="shared" ref="DSF28" si="3185">DSD28*$C$28</f>
        <v>0</v>
      </c>
      <c r="DSG28" s="222">
        <f t="shared" ref="DSG28" si="3186">DSE28*$C$28</f>
        <v>8.8328266805524881E+24</v>
      </c>
      <c r="DSH28" s="222">
        <f t="shared" ref="DSH28" si="3187">DSF28*$C$28</f>
        <v>0</v>
      </c>
      <c r="DSI28" s="222">
        <f t="shared" ref="DSI28" si="3188">DSG28*$C$28</f>
        <v>9.0978114809690627E+24</v>
      </c>
      <c r="DSJ28" s="222">
        <f t="shared" ref="DSJ28" si="3189">DSH28*$C$28</f>
        <v>0</v>
      </c>
      <c r="DSK28" s="222">
        <f t="shared" ref="DSK28" si="3190">DSI28*$C$28</f>
        <v>9.3707458253981346E+24</v>
      </c>
      <c r="DSL28" s="222">
        <f t="shared" ref="DSL28" si="3191">DSJ28*$C$28</f>
        <v>0</v>
      </c>
      <c r="DSM28" s="222">
        <f t="shared" ref="DSM28" si="3192">DSK28*$C$28</f>
        <v>9.6518682001600785E+24</v>
      </c>
      <c r="DSN28" s="222">
        <f t="shared" ref="DSN28" si="3193">DSL28*$C$28</f>
        <v>0</v>
      </c>
      <c r="DSO28" s="222">
        <f t="shared" ref="DSO28" si="3194">DSM28*$C$28</f>
        <v>9.9414242461648814E+24</v>
      </c>
      <c r="DSP28" s="222">
        <f t="shared" ref="DSP28" si="3195">DSN28*$C$28</f>
        <v>0</v>
      </c>
      <c r="DSQ28" s="222">
        <f t="shared" ref="DSQ28" si="3196">DSO28*$C$28</f>
        <v>1.0239666973549827E+25</v>
      </c>
      <c r="DSR28" s="222">
        <f t="shared" ref="DSR28" si="3197">DSP28*$C$28</f>
        <v>0</v>
      </c>
      <c r="DSS28" s="222">
        <f t="shared" ref="DSS28" si="3198">DSQ28*$C$28</f>
        <v>1.0546856982756323E+25</v>
      </c>
      <c r="DST28" s="222">
        <f t="shared" ref="DST28" si="3199">DSR28*$C$28</f>
        <v>0</v>
      </c>
      <c r="DSU28" s="222">
        <f t="shared" ref="DSU28" si="3200">DSS28*$C$28</f>
        <v>1.0863262692239013E+25</v>
      </c>
      <c r="DSV28" s="222">
        <f t="shared" ref="DSV28" si="3201">DST28*$C$28</f>
        <v>0</v>
      </c>
      <c r="DSW28" s="222">
        <f t="shared" ref="DSW28" si="3202">DSU28*$C$28</f>
        <v>1.1189160573006184E+25</v>
      </c>
      <c r="DSX28" s="222">
        <f t="shared" ref="DSX28" si="3203">DSV28*$C$28</f>
        <v>0</v>
      </c>
      <c r="DSY28" s="222">
        <f t="shared" ref="DSY28" si="3204">DSW28*$C$28</f>
        <v>1.152483539019637E+25</v>
      </c>
      <c r="DSZ28" s="222">
        <f t="shared" ref="DSZ28" si="3205">DSX28*$C$28</f>
        <v>0</v>
      </c>
      <c r="DTA28" s="222">
        <f t="shared" ref="DTA28" si="3206">DSY28*$C$28</f>
        <v>1.1870580451902261E+25</v>
      </c>
      <c r="DTB28" s="222">
        <f t="shared" ref="DTB28" si="3207">DSZ28*$C$28</f>
        <v>0</v>
      </c>
      <c r="DTC28" s="222">
        <f t="shared" ref="DTC28" si="3208">DTA28*$C$28</f>
        <v>1.2226697865459329E+25</v>
      </c>
      <c r="DTD28" s="222">
        <f t="shared" ref="DTD28" si="3209">DTB28*$C$28</f>
        <v>0</v>
      </c>
      <c r="DTE28" s="222">
        <f t="shared" ref="DTE28" si="3210">DTC28*$C$28</f>
        <v>1.259349880142311E+25</v>
      </c>
      <c r="DTF28" s="222">
        <f t="shared" ref="DTF28" si="3211">DTD28*$C$28</f>
        <v>0</v>
      </c>
      <c r="DTG28" s="222">
        <f t="shared" ref="DTG28" si="3212">DTE28*$C$28</f>
        <v>1.2971303765465804E+25</v>
      </c>
      <c r="DTH28" s="222">
        <f t="shared" ref="DTH28" si="3213">DTF28*$C$28</f>
        <v>0</v>
      </c>
      <c r="DTI28" s="222">
        <f t="shared" ref="DTI28" si="3214">DTG28*$C$28</f>
        <v>1.3360442878429779E+25</v>
      </c>
      <c r="DTJ28" s="222">
        <f t="shared" ref="DTJ28" si="3215">DTH28*$C$28</f>
        <v>0</v>
      </c>
      <c r="DTK28" s="222">
        <f t="shared" ref="DTK28" si="3216">DTI28*$C$28</f>
        <v>1.3761256164782672E+25</v>
      </c>
      <c r="DTL28" s="222">
        <f t="shared" ref="DTL28" si="3217">DTJ28*$C$28</f>
        <v>0</v>
      </c>
      <c r="DTM28" s="222">
        <f t="shared" ref="DTM28" si="3218">DTK28*$C$28</f>
        <v>1.4174093849726153E+25</v>
      </c>
      <c r="DTN28" s="222">
        <f t="shared" ref="DTN28" si="3219">DTL28*$C$28</f>
        <v>0</v>
      </c>
      <c r="DTO28" s="222">
        <f t="shared" ref="DTO28" si="3220">DTM28*$C$28</f>
        <v>1.4599316665217938E+25</v>
      </c>
      <c r="DTP28" s="222">
        <f t="shared" ref="DTP28" si="3221">DTN28*$C$28</f>
        <v>0</v>
      </c>
      <c r="DTQ28" s="222">
        <f t="shared" ref="DTQ28" si="3222">DTO28*$C$28</f>
        <v>1.5037296165174477E+25</v>
      </c>
      <c r="DTR28" s="222">
        <f t="shared" ref="DTR28" si="3223">DTP28*$C$28</f>
        <v>0</v>
      </c>
      <c r="DTS28" s="222">
        <f t="shared" ref="DTS28" si="3224">DTQ28*$C$28</f>
        <v>1.5488415050129713E+25</v>
      </c>
      <c r="DTT28" s="222">
        <f t="shared" ref="DTT28" si="3225">DTR28*$C$28</f>
        <v>0</v>
      </c>
      <c r="DTU28" s="222">
        <f t="shared" ref="DTU28" si="3226">DTS28*$C$28</f>
        <v>1.5953067501633604E+25</v>
      </c>
      <c r="DTV28" s="222">
        <f t="shared" ref="DTV28" si="3227">DTT28*$C$28</f>
        <v>0</v>
      </c>
      <c r="DTW28" s="222">
        <f t="shared" ref="DTW28" si="3228">DTU28*$C$28</f>
        <v>1.6431659526682613E+25</v>
      </c>
      <c r="DTX28" s="222">
        <f t="shared" ref="DTX28" si="3229">DTV28*$C$28</f>
        <v>0</v>
      </c>
      <c r="DTY28" s="222">
        <f t="shared" ref="DTY28" si="3230">DTW28*$C$28</f>
        <v>1.6924609312483091E+25</v>
      </c>
      <c r="DTZ28" s="222">
        <f t="shared" ref="DTZ28" si="3231">DTX28*$C$28</f>
        <v>0</v>
      </c>
      <c r="DUA28" s="222">
        <f t="shared" ref="DUA28" si="3232">DTY28*$C$28</f>
        <v>1.7432347591857584E+25</v>
      </c>
      <c r="DUB28" s="222">
        <f t="shared" ref="DUB28" si="3233">DTZ28*$C$28</f>
        <v>0</v>
      </c>
      <c r="DUC28" s="222">
        <f t="shared" ref="DUC28" si="3234">DUA28*$C$28</f>
        <v>1.7955318019613311E+25</v>
      </c>
      <c r="DUD28" s="222">
        <f t="shared" ref="DUD28" si="3235">DUB28*$C$28</f>
        <v>0</v>
      </c>
      <c r="DUE28" s="222">
        <f t="shared" ref="DUE28" si="3236">DUC28*$C$28</f>
        <v>1.8493977560201712E+25</v>
      </c>
      <c r="DUF28" s="222">
        <f t="shared" ref="DUF28" si="3237">DUD28*$C$28</f>
        <v>0</v>
      </c>
      <c r="DUG28" s="222">
        <f t="shared" ref="DUG28" si="3238">DUE28*$C$28</f>
        <v>1.9048796887007763E+25</v>
      </c>
      <c r="DUH28" s="222">
        <f t="shared" ref="DUH28" si="3239">DUF28*$C$28</f>
        <v>0</v>
      </c>
      <c r="DUI28" s="222">
        <f t="shared" ref="DUI28" si="3240">DUG28*$C$28</f>
        <v>1.9620260793617996E+25</v>
      </c>
      <c r="DUJ28" s="222">
        <f t="shared" ref="DUJ28" si="3241">DUH28*$C$28</f>
        <v>0</v>
      </c>
      <c r="DUK28" s="222">
        <f t="shared" ref="DUK28" si="3242">DUI28*$C$28</f>
        <v>2.0208868617426537E+25</v>
      </c>
      <c r="DUL28" s="222">
        <f t="shared" ref="DUL28" si="3243">DUJ28*$C$28</f>
        <v>0</v>
      </c>
      <c r="DUM28" s="222">
        <f t="shared" ref="DUM28" si="3244">DUK28*$C$28</f>
        <v>2.0815134675949332E+25</v>
      </c>
      <c r="DUN28" s="222">
        <f t="shared" ref="DUN28" si="3245">DUL28*$C$28</f>
        <v>0</v>
      </c>
      <c r="DUO28" s="222">
        <f t="shared" ref="DUO28" si="3246">DUM28*$C$28</f>
        <v>2.1439588716227812E+25</v>
      </c>
      <c r="DUP28" s="222">
        <f t="shared" ref="DUP28" si="3247">DUN28*$C$28</f>
        <v>0</v>
      </c>
      <c r="DUQ28" s="222">
        <f t="shared" ref="DUQ28" si="3248">DUO28*$C$28</f>
        <v>2.2082776377714647E+25</v>
      </c>
      <c r="DUR28" s="222">
        <f t="shared" ref="DUR28" si="3249">DUP28*$C$28</f>
        <v>0</v>
      </c>
      <c r="DUS28" s="222">
        <f t="shared" ref="DUS28" si="3250">DUQ28*$C$28</f>
        <v>2.2745259669046086E+25</v>
      </c>
      <c r="DUT28" s="222">
        <f t="shared" ref="DUT28" si="3251">DUR28*$C$28</f>
        <v>0</v>
      </c>
      <c r="DUU28" s="222">
        <f t="shared" ref="DUU28" si="3252">DUS28*$C$28</f>
        <v>2.3427617459117469E+25</v>
      </c>
      <c r="DUV28" s="222">
        <f t="shared" ref="DUV28" si="3253">DUT28*$C$28</f>
        <v>0</v>
      </c>
      <c r="DUW28" s="222">
        <f t="shared" ref="DUW28" si="3254">DUU28*$C$28</f>
        <v>2.4130445982890994E+25</v>
      </c>
      <c r="DUX28" s="222">
        <f t="shared" ref="DUX28" si="3255">DUV28*$C$28</f>
        <v>0</v>
      </c>
      <c r="DUY28" s="222">
        <f t="shared" ref="DUY28" si="3256">DUW28*$C$28</f>
        <v>2.4854359362377723E+25</v>
      </c>
      <c r="DUZ28" s="222">
        <f t="shared" ref="DUZ28" si="3257">DUX28*$C$28</f>
        <v>0</v>
      </c>
      <c r="DVA28" s="222">
        <f t="shared" ref="DVA28" si="3258">DUY28*$C$28</f>
        <v>2.5599990143249057E+25</v>
      </c>
      <c r="DVB28" s="222">
        <f t="shared" ref="DVB28" si="3259">DUZ28*$C$28</f>
        <v>0</v>
      </c>
      <c r="DVC28" s="222">
        <f t="shared" ref="DVC28" si="3260">DVA28*$C$28</f>
        <v>2.6367989847546529E+25</v>
      </c>
      <c r="DVD28" s="222">
        <f t="shared" ref="DVD28" si="3261">DVB28*$C$28</f>
        <v>0</v>
      </c>
      <c r="DVE28" s="222">
        <f t="shared" ref="DVE28" si="3262">DVC28*$C$28</f>
        <v>2.7159029542972926E+25</v>
      </c>
      <c r="DVF28" s="222">
        <f t="shared" ref="DVF28" si="3263">DVD28*$C$28</f>
        <v>0</v>
      </c>
      <c r="DVG28" s="222">
        <f t="shared" ref="DVG28" si="3264">DVE28*$C$28</f>
        <v>2.7973800429262116E+25</v>
      </c>
      <c r="DVH28" s="222">
        <f t="shared" ref="DVH28" si="3265">DVF28*$C$28</f>
        <v>0</v>
      </c>
      <c r="DVI28" s="222">
        <f t="shared" ref="DVI28" si="3266">DVG28*$C$28</f>
        <v>2.881301444213998E+25</v>
      </c>
      <c r="DVJ28" s="222">
        <f t="shared" ref="DVJ28" si="3267">DVH28*$C$28</f>
        <v>0</v>
      </c>
      <c r="DVK28" s="222">
        <f t="shared" ref="DVK28" si="3268">DVI28*$C$28</f>
        <v>2.9677404875404181E+25</v>
      </c>
      <c r="DVL28" s="222">
        <f t="shared" ref="DVL28" si="3269">DVJ28*$C$28</f>
        <v>0</v>
      </c>
      <c r="DVM28" s="222">
        <f t="shared" ref="DVM28" si="3270">DVK28*$C$28</f>
        <v>3.0567727021666309E+25</v>
      </c>
      <c r="DVN28" s="222">
        <f t="shared" ref="DVN28" si="3271">DVL28*$C$28</f>
        <v>0</v>
      </c>
      <c r="DVO28" s="222">
        <f t="shared" ref="DVO28" si="3272">DVM28*$C$28</f>
        <v>3.1484758832316301E+25</v>
      </c>
      <c r="DVP28" s="222">
        <f t="shared" ref="DVP28" si="3273">DVN28*$C$28</f>
        <v>0</v>
      </c>
      <c r="DVQ28" s="222">
        <f t="shared" ref="DVQ28" si="3274">DVO28*$C$28</f>
        <v>3.242930159728579E+25</v>
      </c>
      <c r="DVR28" s="222">
        <f t="shared" ref="DVR28" si="3275">DVP28*$C$28</f>
        <v>0</v>
      </c>
      <c r="DVS28" s="222">
        <f t="shared" ref="DVS28" si="3276">DVQ28*$C$28</f>
        <v>3.3402180645204367E+25</v>
      </c>
      <c r="DVT28" s="222">
        <f t="shared" ref="DVT28" si="3277">DVR28*$C$28</f>
        <v>0</v>
      </c>
      <c r="DVU28" s="222">
        <f t="shared" ref="DVU28" si="3278">DVS28*$C$28</f>
        <v>3.4404246064560499E+25</v>
      </c>
      <c r="DVV28" s="222">
        <f t="shared" ref="DVV28" si="3279">DVT28*$C$28</f>
        <v>0</v>
      </c>
      <c r="DVW28" s="222">
        <f t="shared" ref="DVW28" si="3280">DVU28*$C$28</f>
        <v>3.5436373446497314E+25</v>
      </c>
      <c r="DVX28" s="222">
        <f t="shared" ref="DVX28" si="3281">DVV28*$C$28</f>
        <v>0</v>
      </c>
      <c r="DVY28" s="222">
        <f t="shared" ref="DVY28" si="3282">DVW28*$C$28</f>
        <v>3.6499464649892233E+25</v>
      </c>
      <c r="DVZ28" s="222">
        <f t="shared" ref="DVZ28" si="3283">DVX28*$C$28</f>
        <v>0</v>
      </c>
      <c r="DWA28" s="222">
        <f t="shared" ref="DWA28" si="3284">DVY28*$C$28</f>
        <v>3.7594448589389E+25</v>
      </c>
      <c r="DWB28" s="222">
        <f t="shared" ref="DWB28" si="3285">DVZ28*$C$28</f>
        <v>0</v>
      </c>
      <c r="DWC28" s="222">
        <f t="shared" ref="DWC28" si="3286">DWA28*$C$28</f>
        <v>3.8722282047070668E+25</v>
      </c>
      <c r="DWD28" s="222">
        <f t="shared" ref="DWD28" si="3287">DWB28*$C$28</f>
        <v>0</v>
      </c>
      <c r="DWE28" s="222">
        <f t="shared" ref="DWE28" si="3288">DWC28*$C$28</f>
        <v>3.9883950508482786E+25</v>
      </c>
      <c r="DWF28" s="222">
        <f t="shared" ref="DWF28" si="3289">DWD28*$C$28</f>
        <v>0</v>
      </c>
      <c r="DWG28" s="222">
        <f t="shared" ref="DWG28" si="3290">DWE28*$C$28</f>
        <v>4.1080469023737271E+25</v>
      </c>
      <c r="DWH28" s="222">
        <f t="shared" ref="DWH28" si="3291">DWF28*$C$28</f>
        <v>0</v>
      </c>
      <c r="DWI28" s="222">
        <f t="shared" ref="DWI28" si="3292">DWG28*$C$28</f>
        <v>4.2312883094449388E+25</v>
      </c>
      <c r="DWJ28" s="222">
        <f t="shared" ref="DWJ28" si="3293">DWH28*$C$28</f>
        <v>0</v>
      </c>
      <c r="DWK28" s="222">
        <f t="shared" ref="DWK28" si="3294">DWI28*$C$28</f>
        <v>4.3582269587282871E+25</v>
      </c>
      <c r="DWL28" s="222">
        <f t="shared" ref="DWL28" si="3295">DWJ28*$C$28</f>
        <v>0</v>
      </c>
      <c r="DWM28" s="222">
        <f t="shared" ref="DWM28" si="3296">DWK28*$C$28</f>
        <v>4.4889737674901357E+25</v>
      </c>
      <c r="DWN28" s="222">
        <f t="shared" ref="DWN28" si="3297">DWL28*$C$28</f>
        <v>0</v>
      </c>
      <c r="DWO28" s="222">
        <f t="shared" ref="DWO28" si="3298">DWM28*$C$28</f>
        <v>4.6236429805148401E+25</v>
      </c>
      <c r="DWP28" s="222">
        <f t="shared" ref="DWP28" si="3299">DWN28*$C$28</f>
        <v>0</v>
      </c>
      <c r="DWQ28" s="222">
        <f t="shared" ref="DWQ28" si="3300">DWO28*$C$28</f>
        <v>4.7623522699302853E+25</v>
      </c>
      <c r="DWR28" s="222">
        <f t="shared" ref="DWR28" si="3301">DWP28*$C$28</f>
        <v>0</v>
      </c>
      <c r="DWS28" s="222">
        <f t="shared" ref="DWS28" si="3302">DWQ28*$C$28</f>
        <v>4.9052228380281936E+25</v>
      </c>
      <c r="DWT28" s="222">
        <f t="shared" ref="DWT28" si="3303">DWR28*$C$28</f>
        <v>0</v>
      </c>
      <c r="DWU28" s="222">
        <f t="shared" ref="DWU28" si="3304">DWS28*$C$28</f>
        <v>5.0523795231690395E+25</v>
      </c>
      <c r="DWV28" s="222">
        <f t="shared" ref="DWV28" si="3305">DWT28*$C$28</f>
        <v>0</v>
      </c>
      <c r="DWW28" s="222">
        <f t="shared" ref="DWW28" si="3306">DWU28*$C$28</f>
        <v>5.2039509088641109E+25</v>
      </c>
      <c r="DWX28" s="222">
        <f t="shared" ref="DWX28" si="3307">DWV28*$C$28</f>
        <v>0</v>
      </c>
      <c r="DWY28" s="222">
        <f t="shared" ref="DWY28" si="3308">DWW28*$C$28</f>
        <v>5.3600694361300346E+25</v>
      </c>
      <c r="DWZ28" s="222">
        <f t="shared" ref="DWZ28" si="3309">DWX28*$C$28</f>
        <v>0</v>
      </c>
      <c r="DXA28" s="222">
        <f t="shared" ref="DXA28" si="3310">DWY28*$C$28</f>
        <v>5.5208715192139361E+25</v>
      </c>
      <c r="DXB28" s="222">
        <f t="shared" ref="DXB28" si="3311">DWZ28*$C$28</f>
        <v>0</v>
      </c>
      <c r="DXC28" s="222">
        <f t="shared" ref="DXC28" si="3312">DXA28*$C$28</f>
        <v>5.6864976647903544E+25</v>
      </c>
      <c r="DXD28" s="222">
        <f t="shared" ref="DXD28" si="3313">DXB28*$C$28</f>
        <v>0</v>
      </c>
      <c r="DXE28" s="222">
        <f t="shared" ref="DXE28" si="3314">DXC28*$C$28</f>
        <v>5.8570925947340653E+25</v>
      </c>
      <c r="DXF28" s="222">
        <f t="shared" ref="DXF28" si="3315">DXD28*$C$28</f>
        <v>0</v>
      </c>
      <c r="DXG28" s="222">
        <f t="shared" ref="DXG28" si="3316">DXE28*$C$28</f>
        <v>6.0328053725760874E+25</v>
      </c>
      <c r="DXH28" s="222">
        <f t="shared" ref="DXH28" si="3317">DXF28*$C$28</f>
        <v>0</v>
      </c>
      <c r="DXI28" s="222">
        <f t="shared" ref="DXI28" si="3318">DXG28*$C$28</f>
        <v>6.21378953375337E+25</v>
      </c>
      <c r="DXJ28" s="222">
        <f t="shared" ref="DXJ28" si="3319">DXH28*$C$28</f>
        <v>0</v>
      </c>
      <c r="DXK28" s="222">
        <f t="shared" ref="DXK28" si="3320">DXI28*$C$28</f>
        <v>6.4002032197659717E+25</v>
      </c>
      <c r="DXL28" s="222">
        <f t="shared" ref="DXL28" si="3321">DXJ28*$C$28</f>
        <v>0</v>
      </c>
      <c r="DXM28" s="222">
        <f t="shared" ref="DXM28" si="3322">DXK28*$C$28</f>
        <v>6.5922093163589508E+25</v>
      </c>
      <c r="DXN28" s="222">
        <f t="shared" ref="DXN28" si="3323">DXL28*$C$28</f>
        <v>0</v>
      </c>
      <c r="DXO28" s="222">
        <f t="shared" ref="DXO28" si="3324">DXM28*$C$28</f>
        <v>6.7899755958497197E+25</v>
      </c>
      <c r="DXP28" s="222">
        <f t="shared" ref="DXP28" si="3325">DXN28*$C$28</f>
        <v>0</v>
      </c>
      <c r="DXQ28" s="222">
        <f t="shared" ref="DXQ28" si="3326">DXO28*$C$28</f>
        <v>6.9936748637252117E+25</v>
      </c>
      <c r="DXR28" s="222">
        <f t="shared" ref="DXR28" si="3327">DXP28*$C$28</f>
        <v>0</v>
      </c>
      <c r="DXS28" s="222">
        <f t="shared" ref="DXS28" si="3328">DXQ28*$C$28</f>
        <v>7.2034851096369685E+25</v>
      </c>
      <c r="DXT28" s="222">
        <f t="shared" ref="DXT28" si="3329">DXR28*$C$28</f>
        <v>0</v>
      </c>
      <c r="DXU28" s="222">
        <f t="shared" ref="DXU28" si="3330">DXS28*$C$28</f>
        <v>7.4195896629260774E+25</v>
      </c>
      <c r="DXV28" s="222">
        <f t="shared" ref="DXV28" si="3331">DXT28*$C$28</f>
        <v>0</v>
      </c>
      <c r="DXW28" s="222">
        <f t="shared" ref="DXW28" si="3332">DXU28*$C$28</f>
        <v>7.6421773528138602E+25</v>
      </c>
      <c r="DXX28" s="222">
        <f t="shared" ref="DXX28" si="3333">DXV28*$C$28</f>
        <v>0</v>
      </c>
      <c r="DXY28" s="222">
        <f t="shared" ref="DXY28" si="3334">DXW28*$C$28</f>
        <v>7.8714426733982756E+25</v>
      </c>
      <c r="DXZ28" s="222">
        <f t="shared" ref="DXZ28" si="3335">DXX28*$C$28</f>
        <v>0</v>
      </c>
      <c r="DYA28" s="222">
        <f t="shared" ref="DYA28" si="3336">DXY28*$C$28</f>
        <v>8.1075859536002234E+25</v>
      </c>
      <c r="DYB28" s="222">
        <f t="shared" ref="DYB28" si="3337">DXZ28*$C$28</f>
        <v>0</v>
      </c>
      <c r="DYC28" s="222">
        <f t="shared" ref="DYC28" si="3338">DYA28*$C$28</f>
        <v>8.3508135322082302E+25</v>
      </c>
      <c r="DYD28" s="222">
        <f t="shared" ref="DYD28" si="3339">DYB28*$C$28</f>
        <v>0</v>
      </c>
      <c r="DYE28" s="222">
        <f t="shared" ref="DYE28" si="3340">DYC28*$C$28</f>
        <v>8.601337938174478E+25</v>
      </c>
      <c r="DYF28" s="222">
        <f t="shared" ref="DYF28" si="3341">DYD28*$C$28</f>
        <v>0</v>
      </c>
      <c r="DYG28" s="222">
        <f t="shared" ref="DYG28" si="3342">DYE28*$C$28</f>
        <v>8.8593780763197125E+25</v>
      </c>
      <c r="DYH28" s="222">
        <f t="shared" ref="DYH28" si="3343">DYF28*$C$28</f>
        <v>0</v>
      </c>
      <c r="DYI28" s="222">
        <f t="shared" ref="DYI28" si="3344">DYG28*$C$28</f>
        <v>9.1251594186093048E+25</v>
      </c>
      <c r="DYJ28" s="222">
        <f t="shared" ref="DYJ28" si="3345">DYH28*$C$28</f>
        <v>0</v>
      </c>
      <c r="DYK28" s="222">
        <f t="shared" ref="DYK28" si="3346">DYI28*$C$28</f>
        <v>9.3989142011675837E+25</v>
      </c>
      <c r="DYL28" s="222">
        <f t="shared" ref="DYL28" si="3347">DYJ28*$C$28</f>
        <v>0</v>
      </c>
      <c r="DYM28" s="222">
        <f t="shared" ref="DYM28" si="3348">DYK28*$C$28</f>
        <v>9.6808816272026115E+25</v>
      </c>
      <c r="DYN28" s="222">
        <f t="shared" ref="DYN28" si="3349">DYL28*$C$28</f>
        <v>0</v>
      </c>
      <c r="DYO28" s="222">
        <f t="shared" ref="DYO28" si="3350">DYM28*$C$28</f>
        <v>9.9713080760186901E+25</v>
      </c>
      <c r="DYP28" s="222">
        <f t="shared" ref="DYP28" si="3351">DYN28*$C$28</f>
        <v>0</v>
      </c>
      <c r="DYQ28" s="222">
        <f t="shared" ref="DYQ28" si="3352">DYO28*$C$28</f>
        <v>1.0270447318299252E+26</v>
      </c>
      <c r="DYR28" s="222">
        <f t="shared" ref="DYR28" si="3353">DYP28*$C$28</f>
        <v>0</v>
      </c>
      <c r="DYS28" s="222">
        <f t="shared" ref="DYS28" si="3354">DYQ28*$C$28</f>
        <v>1.0578560737848229E+26</v>
      </c>
      <c r="DYT28" s="222">
        <f t="shared" ref="DYT28" si="3355">DYR28*$C$28</f>
        <v>0</v>
      </c>
      <c r="DYU28" s="222">
        <f t="shared" ref="DYU28" si="3356">DYS28*$C$28</f>
        <v>1.0895917559983676E+26</v>
      </c>
      <c r="DYV28" s="222">
        <f t="shared" ref="DYV28" si="3357">DYT28*$C$28</f>
        <v>0</v>
      </c>
      <c r="DYW28" s="222">
        <f t="shared" ref="DYW28" si="3358">DYU28*$C$28</f>
        <v>1.1222795086783187E+26</v>
      </c>
      <c r="DYX28" s="222">
        <f t="shared" ref="DYX28" si="3359">DYV28*$C$28</f>
        <v>0</v>
      </c>
      <c r="DYY28" s="222">
        <f t="shared" ref="DYY28" si="3360">DYW28*$C$28</f>
        <v>1.1559478939386683E+26</v>
      </c>
      <c r="DYZ28" s="222">
        <f t="shared" ref="DYZ28" si="3361">DYX28*$C$28</f>
        <v>0</v>
      </c>
      <c r="DZA28" s="222">
        <f t="shared" ref="DZA28" si="3362">DYY28*$C$28</f>
        <v>1.1906263307568284E+26</v>
      </c>
      <c r="DZB28" s="222">
        <f t="shared" ref="DZB28" si="3363">DYZ28*$C$28</f>
        <v>0</v>
      </c>
      <c r="DZC28" s="222">
        <f t="shared" ref="DZC28" si="3364">DZA28*$C$28</f>
        <v>1.2263451206795333E+26</v>
      </c>
      <c r="DZD28" s="222">
        <f t="shared" ref="DZD28" si="3365">DZB28*$C$28</f>
        <v>0</v>
      </c>
      <c r="DZE28" s="222">
        <f t="shared" ref="DZE28" si="3366">DZC28*$C$28</f>
        <v>1.2631354742999193E+26</v>
      </c>
      <c r="DZF28" s="222">
        <f t="shared" ref="DZF28" si="3367">DZD28*$C$28</f>
        <v>0</v>
      </c>
      <c r="DZG28" s="222">
        <f t="shared" ref="DZG28" si="3368">DZE28*$C$28</f>
        <v>1.301029538528917E+26</v>
      </c>
      <c r="DZH28" s="222">
        <f t="shared" ref="DZH28" si="3369">DZF28*$C$28</f>
        <v>0</v>
      </c>
      <c r="DZI28" s="222">
        <f t="shared" ref="DZI28" si="3370">DZG28*$C$28</f>
        <v>1.3400604246847846E+26</v>
      </c>
      <c r="DZJ28" s="222">
        <f t="shared" ref="DZJ28" si="3371">DZH28*$C$28</f>
        <v>0</v>
      </c>
      <c r="DZK28" s="222">
        <f t="shared" ref="DZK28" si="3372">DZI28*$C$28</f>
        <v>1.3802622374253281E+26</v>
      </c>
      <c r="DZL28" s="222">
        <f t="shared" ref="DZL28" si="3373">DZJ28*$C$28</f>
        <v>0</v>
      </c>
      <c r="DZM28" s="222">
        <f t="shared" ref="DZM28" si="3374">DZK28*$C$28</f>
        <v>1.4216701045480879E+26</v>
      </c>
      <c r="DZN28" s="222">
        <f t="shared" ref="DZN28" si="3375">DZL28*$C$28</f>
        <v>0</v>
      </c>
      <c r="DZO28" s="222">
        <f t="shared" ref="DZO28" si="3376">DZM28*$C$28</f>
        <v>1.4643202076845306E+26</v>
      </c>
      <c r="DZP28" s="222">
        <f t="shared" ref="DZP28" si="3377">DZN28*$C$28</f>
        <v>0</v>
      </c>
      <c r="DZQ28" s="222">
        <f t="shared" ref="DZQ28" si="3378">DZO28*$C$28</f>
        <v>1.5082498139150666E+26</v>
      </c>
      <c r="DZR28" s="222">
        <f t="shared" ref="DZR28" si="3379">DZP28*$C$28</f>
        <v>0</v>
      </c>
      <c r="DZS28" s="222">
        <f t="shared" ref="DZS28" si="3380">DZQ28*$C$28</f>
        <v>1.5534973083325185E+26</v>
      </c>
      <c r="DZT28" s="222">
        <f t="shared" ref="DZT28" si="3381">DZR28*$C$28</f>
        <v>0</v>
      </c>
      <c r="DZU28" s="222">
        <f t="shared" ref="DZU28" si="3382">DZS28*$C$28</f>
        <v>1.6001022275824939E+26</v>
      </c>
      <c r="DZV28" s="222">
        <f t="shared" ref="DZV28" si="3383">DZT28*$C$28</f>
        <v>0</v>
      </c>
      <c r="DZW28" s="222">
        <f t="shared" ref="DZW28" si="3384">DZU28*$C$28</f>
        <v>1.6481052944099689E+26</v>
      </c>
      <c r="DZX28" s="222">
        <f t="shared" ref="DZX28" si="3385">DZV28*$C$28</f>
        <v>0</v>
      </c>
      <c r="DZY28" s="222">
        <f t="shared" ref="DZY28" si="3386">DZW28*$C$28</f>
        <v>1.697548453242268E+26</v>
      </c>
      <c r="DZZ28" s="222">
        <f t="shared" ref="DZZ28" si="3387">DZX28*$C$28</f>
        <v>0</v>
      </c>
      <c r="EAA28" s="222">
        <f t="shared" ref="EAA28" si="3388">DZY28*$C$28</f>
        <v>1.7484749068395362E+26</v>
      </c>
      <c r="EAB28" s="222">
        <f t="shared" ref="EAB28" si="3389">DZZ28*$C$28</f>
        <v>0</v>
      </c>
      <c r="EAC28" s="222">
        <f t="shared" ref="EAC28" si="3390">EAA28*$C$28</f>
        <v>1.8009291540447222E+26</v>
      </c>
      <c r="EAD28" s="222">
        <f t="shared" ref="EAD28" si="3391">EAB28*$C$28</f>
        <v>0</v>
      </c>
      <c r="EAE28" s="222">
        <f t="shared" ref="EAE28" si="3392">EAC28*$C$28</f>
        <v>1.8549570286660638E+26</v>
      </c>
      <c r="EAF28" s="222">
        <f t="shared" ref="EAF28" si="3393">EAD28*$C$28</f>
        <v>0</v>
      </c>
      <c r="EAG28" s="222">
        <f t="shared" ref="EAG28" si="3394">EAE28*$C$28</f>
        <v>1.9106057395260457E+26</v>
      </c>
      <c r="EAH28" s="222">
        <f t="shared" ref="EAH28" si="3395">EAF28*$C$28</f>
        <v>0</v>
      </c>
      <c r="EAI28" s="222">
        <f t="shared" ref="EAI28" si="3396">EAG28*$C$28</f>
        <v>1.967923911711827E+26</v>
      </c>
      <c r="EAJ28" s="222">
        <f t="shared" ref="EAJ28" si="3397">EAH28*$C$28</f>
        <v>0</v>
      </c>
      <c r="EAK28" s="222">
        <f t="shared" ref="EAK28" si="3398">EAI28*$C$28</f>
        <v>2.026961629063182E+26</v>
      </c>
      <c r="EAL28" s="222">
        <f t="shared" ref="EAL28" si="3399">EAJ28*$C$28</f>
        <v>0</v>
      </c>
      <c r="EAM28" s="222">
        <f t="shared" ref="EAM28" si="3400">EAK28*$C$28</f>
        <v>2.0877704779350775E+26</v>
      </c>
      <c r="EAN28" s="222">
        <f t="shared" ref="EAN28" si="3401">EAL28*$C$28</f>
        <v>0</v>
      </c>
      <c r="EAO28" s="222">
        <f t="shared" ref="EAO28" si="3402">EAM28*$C$28</f>
        <v>2.1504035922731298E+26</v>
      </c>
      <c r="EAP28" s="222">
        <f t="shared" ref="EAP28" si="3403">EAN28*$C$28</f>
        <v>0</v>
      </c>
      <c r="EAQ28" s="222">
        <f t="shared" ref="EAQ28" si="3404">EAO28*$C$28</f>
        <v>2.2149157000413237E+26</v>
      </c>
      <c r="EAR28" s="222">
        <f t="shared" ref="EAR28" si="3405">EAP28*$C$28</f>
        <v>0</v>
      </c>
      <c r="EAS28" s="222">
        <f t="shared" ref="EAS28" si="3406">EAQ28*$C$28</f>
        <v>2.2813631710425635E+26</v>
      </c>
      <c r="EAT28" s="222">
        <f t="shared" ref="EAT28" si="3407">EAR28*$C$28</f>
        <v>0</v>
      </c>
      <c r="EAU28" s="222">
        <f t="shared" ref="EAU28" si="3408">EAS28*$C$28</f>
        <v>2.3498040661738406E+26</v>
      </c>
      <c r="EAV28" s="222">
        <f t="shared" ref="EAV28" si="3409">EAT28*$C$28</f>
        <v>0</v>
      </c>
      <c r="EAW28" s="222">
        <f t="shared" ref="EAW28" si="3410">EAU28*$C$28</f>
        <v>2.4202981881590559E+26</v>
      </c>
      <c r="EAX28" s="222">
        <f t="shared" ref="EAX28" si="3411">EAV28*$C$28</f>
        <v>0</v>
      </c>
      <c r="EAY28" s="222">
        <f t="shared" ref="EAY28" si="3412">EAW28*$C$28</f>
        <v>2.4929071338038276E+26</v>
      </c>
      <c r="EAZ28" s="222">
        <f t="shared" ref="EAZ28" si="3413">EAX28*$C$28</f>
        <v>0</v>
      </c>
      <c r="EBA28" s="222">
        <f t="shared" ref="EBA28" si="3414">EAY28*$C$28</f>
        <v>2.5676943478179425E+26</v>
      </c>
      <c r="EBB28" s="222">
        <f t="shared" ref="EBB28" si="3415">EAZ28*$C$28</f>
        <v>0</v>
      </c>
      <c r="EBC28" s="222">
        <f t="shared" ref="EBC28" si="3416">EBA28*$C$28</f>
        <v>2.644725178252481E+26</v>
      </c>
      <c r="EBD28" s="222">
        <f t="shared" ref="EBD28" si="3417">EBB28*$C$28</f>
        <v>0</v>
      </c>
      <c r="EBE28" s="222">
        <f t="shared" ref="EBE28" si="3418">EBC28*$C$28</f>
        <v>2.7240669336000554E+26</v>
      </c>
      <c r="EBF28" s="222">
        <f t="shared" ref="EBF28" si="3419">EBD28*$C$28</f>
        <v>0</v>
      </c>
      <c r="EBG28" s="222">
        <f t="shared" ref="EBG28" si="3420">EBE28*$C$28</f>
        <v>2.8057889416080573E+26</v>
      </c>
      <c r="EBH28" s="222">
        <f t="shared" ref="EBH28" si="3421">EBF28*$C$28</f>
        <v>0</v>
      </c>
      <c r="EBI28" s="222">
        <f t="shared" ref="EBI28" si="3422">EBG28*$C$28</f>
        <v>2.8899626098562991E+26</v>
      </c>
      <c r="EBJ28" s="222">
        <f t="shared" ref="EBJ28" si="3423">EBH28*$C$28</f>
        <v>0</v>
      </c>
      <c r="EBK28" s="222">
        <f t="shared" ref="EBK28" si="3424">EBI28*$C$28</f>
        <v>2.976661488151988E+26</v>
      </c>
      <c r="EBL28" s="222">
        <f t="shared" ref="EBL28" si="3425">EBJ28*$C$28</f>
        <v>0</v>
      </c>
      <c r="EBM28" s="222">
        <f t="shared" ref="EBM28" si="3426">EBK28*$C$28</f>
        <v>3.0659613327965479E+26</v>
      </c>
      <c r="EBN28" s="222">
        <f t="shared" ref="EBN28" si="3427">EBL28*$C$28</f>
        <v>0</v>
      </c>
      <c r="EBO28" s="222">
        <f t="shared" ref="EBO28" si="3428">EBM28*$C$28</f>
        <v>3.1579401727804447E+26</v>
      </c>
      <c r="EBP28" s="222">
        <f t="shared" ref="EBP28" si="3429">EBN28*$C$28</f>
        <v>0</v>
      </c>
      <c r="EBQ28" s="222">
        <f t="shared" ref="EBQ28" si="3430">EBO28*$C$28</f>
        <v>3.2526783779638583E+26</v>
      </c>
      <c r="EBR28" s="222">
        <f t="shared" ref="EBR28" si="3431">EBP28*$C$28</f>
        <v>0</v>
      </c>
      <c r="EBS28" s="222">
        <f t="shared" ref="EBS28" si="3432">EBQ28*$C$28</f>
        <v>3.3502587293027743E+26</v>
      </c>
      <c r="EBT28" s="222">
        <f t="shared" ref="EBT28" si="3433">EBR28*$C$28</f>
        <v>0</v>
      </c>
      <c r="EBU28" s="222">
        <f t="shared" ref="EBU28" si="3434">EBS28*$C$28</f>
        <v>3.4507664911818575E+26</v>
      </c>
      <c r="EBV28" s="222">
        <f t="shared" ref="EBV28" si="3435">EBT28*$C$28</f>
        <v>0</v>
      </c>
      <c r="EBW28" s="222">
        <f t="shared" ref="EBW28" si="3436">EBU28*$C$28</f>
        <v>3.5542894859173133E+26</v>
      </c>
      <c r="EBX28" s="222">
        <f t="shared" ref="EBX28" si="3437">EBV28*$C$28</f>
        <v>0</v>
      </c>
      <c r="EBY28" s="222">
        <f t="shared" ref="EBY28" si="3438">EBW28*$C$28</f>
        <v>3.6609181704948327E+26</v>
      </c>
      <c r="EBZ28" s="222">
        <f t="shared" ref="EBZ28" si="3439">EBX28*$C$28</f>
        <v>0</v>
      </c>
      <c r="ECA28" s="222">
        <f t="shared" ref="ECA28" si="3440">EBY28*$C$28</f>
        <v>3.7707457156096776E+26</v>
      </c>
      <c r="ECB28" s="222">
        <f t="shared" ref="ECB28" si="3441">EBZ28*$C$28</f>
        <v>0</v>
      </c>
      <c r="ECC28" s="222">
        <f t="shared" ref="ECC28" si="3442">ECA28*$C$28</f>
        <v>3.8838680870779682E+26</v>
      </c>
      <c r="ECD28" s="222">
        <f t="shared" ref="ECD28" si="3443">ECB28*$C$28</f>
        <v>0</v>
      </c>
      <c r="ECE28" s="222">
        <f t="shared" ref="ECE28" si="3444">ECC28*$C$28</f>
        <v>4.0003841296903074E+26</v>
      </c>
      <c r="ECF28" s="222">
        <f t="shared" ref="ECF28" si="3445">ECD28*$C$28</f>
        <v>0</v>
      </c>
      <c r="ECG28" s="222">
        <f t="shared" ref="ECG28" si="3446">ECE28*$C$28</f>
        <v>4.1203956535810171E+26</v>
      </c>
      <c r="ECH28" s="222">
        <f t="shared" ref="ECH28" si="3447">ECF28*$C$28</f>
        <v>0</v>
      </c>
      <c r="ECI28" s="222">
        <f t="shared" ref="ECI28" si="3448">ECG28*$C$28</f>
        <v>4.2440075231884479E+26</v>
      </c>
      <c r="ECJ28" s="222">
        <f t="shared" ref="ECJ28" si="3449">ECH28*$C$28</f>
        <v>0</v>
      </c>
      <c r="ECK28" s="222">
        <f t="shared" ref="ECK28" si="3450">ECI28*$C$28</f>
        <v>4.3713277488841018E+26</v>
      </c>
      <c r="ECL28" s="222">
        <f t="shared" ref="ECL28" si="3451">ECJ28*$C$28</f>
        <v>0</v>
      </c>
      <c r="ECM28" s="222">
        <f t="shared" ref="ECM28" si="3452">ECK28*$C$28</f>
        <v>4.5024675813506252E+26</v>
      </c>
      <c r="ECN28" s="222">
        <f t="shared" ref="ECN28" si="3453">ECL28*$C$28</f>
        <v>0</v>
      </c>
      <c r="ECO28" s="222">
        <f t="shared" ref="ECO28" si="3454">ECM28*$C$28</f>
        <v>4.6375416087911442E+26</v>
      </c>
      <c r="ECP28" s="222">
        <f t="shared" ref="ECP28" si="3455">ECN28*$C$28</f>
        <v>0</v>
      </c>
      <c r="ECQ28" s="222">
        <f t="shared" ref="ECQ28" si="3456">ECO28*$C$28</f>
        <v>4.7766678570548783E+26</v>
      </c>
      <c r="ECR28" s="222">
        <f t="shared" ref="ECR28" si="3457">ECP28*$C$28</f>
        <v>0</v>
      </c>
      <c r="ECS28" s="222">
        <f t="shared" ref="ECS28" si="3458">ECQ28*$C$28</f>
        <v>4.9199678927665246E+26</v>
      </c>
      <c r="ECT28" s="222">
        <f t="shared" ref="ECT28" si="3459">ECR28*$C$28</f>
        <v>0</v>
      </c>
      <c r="ECU28" s="222">
        <f t="shared" ref="ECU28" si="3460">ECS28*$C$28</f>
        <v>5.0675669295495207E+26</v>
      </c>
      <c r="ECV28" s="222">
        <f t="shared" ref="ECV28" si="3461">ECT28*$C$28</f>
        <v>0</v>
      </c>
      <c r="ECW28" s="222">
        <f t="shared" ref="ECW28" si="3462">ECU28*$C$28</f>
        <v>5.2195939374360065E+26</v>
      </c>
      <c r="ECX28" s="222">
        <f t="shared" ref="ECX28" si="3463">ECV28*$C$28</f>
        <v>0</v>
      </c>
      <c r="ECY28" s="222">
        <f t="shared" ref="ECY28" si="3464">ECW28*$C$28</f>
        <v>5.3761817555590867E+26</v>
      </c>
      <c r="ECZ28" s="222">
        <f t="shared" ref="ECZ28" si="3465">ECX28*$C$28</f>
        <v>0</v>
      </c>
      <c r="EDA28" s="222">
        <f t="shared" ref="EDA28" si="3466">ECY28*$C$28</f>
        <v>5.5374672082258594E+26</v>
      </c>
      <c r="EDB28" s="222">
        <f t="shared" ref="EDB28" si="3467">ECZ28*$C$28</f>
        <v>0</v>
      </c>
      <c r="EDC28" s="222">
        <f t="shared" ref="EDC28" si="3468">EDA28*$C$28</f>
        <v>5.7035912244726353E+26</v>
      </c>
      <c r="EDD28" s="222">
        <f t="shared" ref="EDD28" si="3469">EDB28*$C$28</f>
        <v>0</v>
      </c>
      <c r="EDE28" s="222">
        <f t="shared" ref="EDE28" si="3470">EDC28*$C$28</f>
        <v>5.8746989612068146E+26</v>
      </c>
      <c r="EDF28" s="222">
        <f t="shared" ref="EDF28" si="3471">EDD28*$C$28</f>
        <v>0</v>
      </c>
      <c r="EDG28" s="222">
        <f t="shared" ref="EDG28" si="3472">EDE28*$C$28</f>
        <v>6.0509399300430189E+26</v>
      </c>
      <c r="EDH28" s="222">
        <f t="shared" ref="EDH28" si="3473">EDF28*$C$28</f>
        <v>0</v>
      </c>
      <c r="EDI28" s="222">
        <f t="shared" ref="EDI28" si="3474">EDG28*$C$28</f>
        <v>6.2324681279443094E+26</v>
      </c>
      <c r="EDJ28" s="222">
        <f t="shared" ref="EDJ28" si="3475">EDH28*$C$28</f>
        <v>0</v>
      </c>
      <c r="EDK28" s="222">
        <f t="shared" ref="EDK28" si="3476">EDI28*$C$28</f>
        <v>6.419442171782639E+26</v>
      </c>
      <c r="EDL28" s="222">
        <f t="shared" ref="EDL28" si="3477">EDJ28*$C$28</f>
        <v>0</v>
      </c>
      <c r="EDM28" s="222">
        <f t="shared" ref="EDM28" si="3478">EDK28*$C$28</f>
        <v>6.6120254369361178E+26</v>
      </c>
      <c r="EDN28" s="222">
        <f t="shared" ref="EDN28" si="3479">EDL28*$C$28</f>
        <v>0</v>
      </c>
      <c r="EDO28" s="222">
        <f t="shared" ref="EDO28" si="3480">EDM28*$C$28</f>
        <v>6.810386200044202E+26</v>
      </c>
      <c r="EDP28" s="222">
        <f t="shared" ref="EDP28" si="3481">EDN28*$C$28</f>
        <v>0</v>
      </c>
      <c r="EDQ28" s="222">
        <f t="shared" ref="EDQ28" si="3482">EDO28*$C$28</f>
        <v>7.014697786045528E+26</v>
      </c>
      <c r="EDR28" s="222">
        <f t="shared" ref="EDR28" si="3483">EDP28*$C$28</f>
        <v>0</v>
      </c>
      <c r="EDS28" s="222">
        <f t="shared" ref="EDS28" si="3484">EDQ28*$C$28</f>
        <v>7.2251387196268942E+26</v>
      </c>
      <c r="EDT28" s="222">
        <f t="shared" ref="EDT28" si="3485">EDR28*$C$28</f>
        <v>0</v>
      </c>
      <c r="EDU28" s="222">
        <f t="shared" ref="EDU28" si="3486">EDS28*$C$28</f>
        <v>7.4418928812157019E+26</v>
      </c>
      <c r="EDV28" s="222">
        <f t="shared" ref="EDV28" si="3487">EDT28*$C$28</f>
        <v>0</v>
      </c>
      <c r="EDW28" s="222">
        <f t="shared" ref="EDW28" si="3488">EDU28*$C$28</f>
        <v>7.6651496676521737E+26</v>
      </c>
      <c r="EDX28" s="222">
        <f t="shared" ref="EDX28" si="3489">EDV28*$C$28</f>
        <v>0</v>
      </c>
      <c r="EDY28" s="222">
        <f t="shared" ref="EDY28" si="3490">EDW28*$C$28</f>
        <v>7.8951041576817387E+26</v>
      </c>
      <c r="EDZ28" s="222">
        <f t="shared" ref="EDZ28" si="3491">EDX28*$C$28</f>
        <v>0</v>
      </c>
      <c r="EEA28" s="222">
        <f t="shared" ref="EEA28" si="3492">EDY28*$C$28</f>
        <v>8.1319572824121909E+26</v>
      </c>
      <c r="EEB28" s="222">
        <f t="shared" ref="EEB28" si="3493">EDZ28*$C$28</f>
        <v>0</v>
      </c>
      <c r="EEC28" s="222">
        <f t="shared" ref="EEC28" si="3494">EEA28*$C$28</f>
        <v>8.3759160008845566E+26</v>
      </c>
      <c r="EED28" s="222">
        <f t="shared" ref="EED28" si="3495">EEB28*$C$28</f>
        <v>0</v>
      </c>
      <c r="EEE28" s="222">
        <f t="shared" ref="EEE28" si="3496">EEC28*$C$28</f>
        <v>8.6271934809110942E+26</v>
      </c>
      <c r="EEF28" s="222">
        <f t="shared" ref="EEF28" si="3497">EED28*$C$28</f>
        <v>0</v>
      </c>
      <c r="EEG28" s="222">
        <f t="shared" ref="EEG28" si="3498">EEE28*$C$28</f>
        <v>8.8860092853384269E+26</v>
      </c>
      <c r="EEH28" s="222">
        <f t="shared" ref="EEH28" si="3499">EEF28*$C$28</f>
        <v>0</v>
      </c>
      <c r="EEI28" s="222">
        <f t="shared" ref="EEI28" si="3500">EEG28*$C$28</f>
        <v>9.1525895638985794E+26</v>
      </c>
      <c r="EEJ28" s="222">
        <f t="shared" ref="EEJ28" si="3501">EEH28*$C$28</f>
        <v>0</v>
      </c>
      <c r="EEK28" s="222">
        <f t="shared" ref="EEK28" si="3502">EEI28*$C$28</f>
        <v>9.4271672508155369E+26</v>
      </c>
      <c r="EEL28" s="222">
        <f t="shared" ref="EEL28" si="3503">EEJ28*$C$28</f>
        <v>0</v>
      </c>
      <c r="EEM28" s="222">
        <f t="shared" ref="EEM28" si="3504">EEK28*$C$28</f>
        <v>9.7099822683400032E+26</v>
      </c>
      <c r="EEN28" s="222">
        <f t="shared" ref="EEN28" si="3505">EEL28*$C$28</f>
        <v>0</v>
      </c>
      <c r="EEO28" s="222">
        <f t="shared" ref="EEO28" si="3506">EEM28*$C$28</f>
        <v>1.0001281736390204E+27</v>
      </c>
      <c r="EEP28" s="222">
        <f t="shared" ref="EEP28" si="3507">EEN28*$C$28</f>
        <v>0</v>
      </c>
      <c r="EEQ28" s="222">
        <f t="shared" ref="EEQ28" si="3508">EEO28*$C$28</f>
        <v>1.030132018848191E+27</v>
      </c>
      <c r="EER28" s="222">
        <f t="shared" ref="EER28" si="3509">EEP28*$C$28</f>
        <v>0</v>
      </c>
      <c r="EES28" s="222">
        <f t="shared" ref="EES28" si="3510">EEQ28*$C$28</f>
        <v>1.0610359794136367E+27</v>
      </c>
      <c r="EET28" s="222">
        <f t="shared" ref="EET28" si="3511">EER28*$C$28</f>
        <v>0</v>
      </c>
      <c r="EEU28" s="222">
        <f t="shared" ref="EEU28" si="3512">EES28*$C$28</f>
        <v>1.0928670587960459E+27</v>
      </c>
      <c r="EEV28" s="222">
        <f t="shared" ref="EEV28" si="3513">EET28*$C$28</f>
        <v>0</v>
      </c>
      <c r="EEW28" s="222">
        <f t="shared" ref="EEW28" si="3514">EEU28*$C$28</f>
        <v>1.1256530705599273E+27</v>
      </c>
      <c r="EEX28" s="222">
        <f t="shared" ref="EEX28" si="3515">EEV28*$C$28</f>
        <v>0</v>
      </c>
      <c r="EEY28" s="222">
        <f t="shared" ref="EEY28" si="3516">EEW28*$C$28</f>
        <v>1.1594226626767251E+27</v>
      </c>
      <c r="EEZ28" s="222">
        <f t="shared" ref="EEZ28" si="3517">EEX28*$C$28</f>
        <v>0</v>
      </c>
      <c r="EFA28" s="222">
        <f t="shared" ref="EFA28" si="3518">EEY28*$C$28</f>
        <v>1.1942053425570269E+27</v>
      </c>
      <c r="EFB28" s="222">
        <f t="shared" ref="EFB28" si="3519">EEZ28*$C$28</f>
        <v>0</v>
      </c>
      <c r="EFC28" s="222">
        <f t="shared" ref="EFC28" si="3520">EFA28*$C$28</f>
        <v>1.2300315028337377E+27</v>
      </c>
      <c r="EFD28" s="222">
        <f t="shared" ref="EFD28" si="3521">EFB28*$C$28</f>
        <v>0</v>
      </c>
      <c r="EFE28" s="222">
        <f t="shared" ref="EFE28" si="3522">EFC28*$C$28</f>
        <v>1.2669324479187498E+27</v>
      </c>
      <c r="EFF28" s="222">
        <f t="shared" ref="EFF28" si="3523">EFD28*$C$28</f>
        <v>0</v>
      </c>
      <c r="EFG28" s="222">
        <f t="shared" ref="EFG28" si="3524">EFE28*$C$28</f>
        <v>1.3049404213563122E+27</v>
      </c>
      <c r="EFH28" s="222">
        <f t="shared" ref="EFH28" si="3525">EFF28*$C$28</f>
        <v>0</v>
      </c>
      <c r="EFI28" s="222">
        <f t="shared" ref="EFI28" si="3526">EFG28*$C$28</f>
        <v>1.3440886339970016E+27</v>
      </c>
      <c r="EFJ28" s="222">
        <f t="shared" ref="EFJ28" si="3527">EFH28*$C$28</f>
        <v>0</v>
      </c>
      <c r="EFK28" s="222">
        <f t="shared" ref="EFK28" si="3528">EFI28*$C$28</f>
        <v>1.3844112930169116E+27</v>
      </c>
      <c r="EFL28" s="222">
        <f t="shared" ref="EFL28" si="3529">EFJ28*$C$28</f>
        <v>0</v>
      </c>
      <c r="EFM28" s="222">
        <f t="shared" ref="EFM28" si="3530">EFK28*$C$28</f>
        <v>1.425943631807419E+27</v>
      </c>
      <c r="EFN28" s="222">
        <f t="shared" ref="EFN28" si="3531">EFL28*$C$28</f>
        <v>0</v>
      </c>
      <c r="EFO28" s="222">
        <f t="shared" ref="EFO28" si="3532">EFM28*$C$28</f>
        <v>1.4687219407616418E+27</v>
      </c>
      <c r="EFP28" s="222">
        <f t="shared" ref="EFP28" si="3533">EFN28*$C$28</f>
        <v>0</v>
      </c>
      <c r="EFQ28" s="222">
        <f t="shared" ref="EFQ28" si="3534">EFO28*$C$28</f>
        <v>1.512783598984491E+27</v>
      </c>
      <c r="EFR28" s="222">
        <f t="shared" ref="EFR28" si="3535">EFP28*$C$28</f>
        <v>0</v>
      </c>
      <c r="EFS28" s="222">
        <f t="shared" ref="EFS28" si="3536">EFQ28*$C$28</f>
        <v>1.5581671069540257E+27</v>
      </c>
      <c r="EFT28" s="222">
        <f t="shared" ref="EFT28" si="3537">EFR28*$C$28</f>
        <v>0</v>
      </c>
      <c r="EFU28" s="222">
        <f t="shared" ref="EFU28" si="3538">EFS28*$C$28</f>
        <v>1.6049121201626466E+27</v>
      </c>
      <c r="EFV28" s="222">
        <f t="shared" ref="EFV28" si="3539">EFT28*$C$28</f>
        <v>0</v>
      </c>
      <c r="EFW28" s="222">
        <f t="shared" ref="EFW28" si="3540">EFU28*$C$28</f>
        <v>1.653059483767526E+27</v>
      </c>
      <c r="EFX28" s="222">
        <f t="shared" ref="EFX28" si="3541">EFV28*$C$28</f>
        <v>0</v>
      </c>
      <c r="EFY28" s="222">
        <f t="shared" ref="EFY28" si="3542">EFW28*$C$28</f>
        <v>1.7026512682805518E+27</v>
      </c>
      <c r="EFZ28" s="222">
        <f t="shared" ref="EFZ28" si="3543">EFX28*$C$28</f>
        <v>0</v>
      </c>
      <c r="EGA28" s="222">
        <f t="shared" ref="EGA28" si="3544">EFY28*$C$28</f>
        <v>1.7537308063289683E+27</v>
      </c>
      <c r="EGB28" s="222">
        <f t="shared" ref="EGB28" si="3545">EFZ28*$C$28</f>
        <v>0</v>
      </c>
      <c r="EGC28" s="222">
        <f t="shared" ref="EGC28" si="3546">EGA28*$C$28</f>
        <v>1.8063427305188375E+27</v>
      </c>
      <c r="EGD28" s="222">
        <f t="shared" ref="EGD28" si="3547">EGB28*$C$28</f>
        <v>0</v>
      </c>
      <c r="EGE28" s="222">
        <f t="shared" ref="EGE28" si="3548">EGC28*$C$28</f>
        <v>1.8605330124344026E+27</v>
      </c>
      <c r="EGF28" s="222">
        <f t="shared" ref="EGF28" si="3549">EGD28*$C$28</f>
        <v>0</v>
      </c>
      <c r="EGG28" s="222">
        <f t="shared" ref="EGG28" si="3550">EGE28*$C$28</f>
        <v>1.9163490028074347E+27</v>
      </c>
      <c r="EGH28" s="222">
        <f t="shared" ref="EGH28" si="3551">EGF28*$C$28</f>
        <v>0</v>
      </c>
      <c r="EGI28" s="222">
        <f t="shared" ref="EGI28" si="3552">EGG28*$C$28</f>
        <v>1.9738394728916579E+27</v>
      </c>
      <c r="EGJ28" s="222">
        <f t="shared" ref="EGJ28" si="3553">EGH28*$C$28</f>
        <v>0</v>
      </c>
      <c r="EGK28" s="222">
        <f t="shared" ref="EGK28" si="3554">EGI28*$C$28</f>
        <v>2.0330546570784076E+27</v>
      </c>
      <c r="EGL28" s="222">
        <f t="shared" ref="EGL28" si="3555">EGJ28*$C$28</f>
        <v>0</v>
      </c>
      <c r="EGM28" s="222">
        <f t="shared" ref="EGM28" si="3556">EGK28*$C$28</f>
        <v>2.09404629679076E+27</v>
      </c>
      <c r="EGN28" s="222">
        <f t="shared" ref="EGN28" si="3557">EGL28*$C$28</f>
        <v>0</v>
      </c>
      <c r="EGO28" s="222">
        <f t="shared" ref="EGO28" si="3558">EGM28*$C$28</f>
        <v>2.1568676856944827E+27</v>
      </c>
      <c r="EGP28" s="222">
        <f t="shared" ref="EGP28" si="3559">EGN28*$C$28</f>
        <v>0</v>
      </c>
      <c r="EGQ28" s="222">
        <f t="shared" ref="EGQ28" si="3560">EGO28*$C$28</f>
        <v>2.2215737162653174E+27</v>
      </c>
      <c r="EGR28" s="222">
        <f t="shared" ref="EGR28" si="3561">EGP28*$C$28</f>
        <v>0</v>
      </c>
      <c r="EGS28" s="222">
        <f t="shared" ref="EGS28" si="3562">EGQ28*$C$28</f>
        <v>2.2882209277532769E+27</v>
      </c>
      <c r="EGT28" s="222">
        <f t="shared" ref="EGT28" si="3563">EGR28*$C$28</f>
        <v>0</v>
      </c>
      <c r="EGU28" s="222">
        <f t="shared" ref="EGU28" si="3564">EGS28*$C$28</f>
        <v>2.3568675555858753E+27</v>
      </c>
      <c r="EGV28" s="222">
        <f t="shared" ref="EGV28" si="3565">EGT28*$C$28</f>
        <v>0</v>
      </c>
      <c r="EGW28" s="222">
        <f t="shared" ref="EGW28" si="3566">EGU28*$C$28</f>
        <v>2.4275735822534516E+27</v>
      </c>
      <c r="EGX28" s="222">
        <f t="shared" ref="EGX28" si="3567">EGV28*$C$28</f>
        <v>0</v>
      </c>
      <c r="EGY28" s="222">
        <f t="shared" ref="EGY28" si="3568">EGW28*$C$28</f>
        <v>2.5004007897210554E+27</v>
      </c>
      <c r="EGZ28" s="222">
        <f t="shared" ref="EGZ28" si="3569">EGX28*$C$28</f>
        <v>0</v>
      </c>
      <c r="EHA28" s="222">
        <f t="shared" ref="EHA28" si="3570">EGY28*$C$28</f>
        <v>2.5754128134126872E+27</v>
      </c>
      <c r="EHB28" s="222">
        <f t="shared" ref="EHB28" si="3571">EGZ28*$C$28</f>
        <v>0</v>
      </c>
      <c r="EHC28" s="222">
        <f t="shared" ref="EHC28" si="3572">EHA28*$C$28</f>
        <v>2.6526751978150678E+27</v>
      </c>
      <c r="EHD28" s="222">
        <f t="shared" ref="EHD28" si="3573">EHB28*$C$28</f>
        <v>0</v>
      </c>
      <c r="EHE28" s="222">
        <f t="shared" ref="EHE28" si="3574">EHC28*$C$28</f>
        <v>2.7322554537495201E+27</v>
      </c>
      <c r="EHF28" s="222">
        <f t="shared" ref="EHF28" si="3575">EHD28*$C$28</f>
        <v>0</v>
      </c>
      <c r="EHG28" s="222">
        <f t="shared" ref="EHG28" si="3576">EHE28*$C$28</f>
        <v>2.8142231173620059E+27</v>
      </c>
      <c r="EHH28" s="222">
        <f t="shared" ref="EHH28" si="3577">EHF28*$C$28</f>
        <v>0</v>
      </c>
      <c r="EHI28" s="222">
        <f t="shared" ref="EHI28" si="3578">EHG28*$C$28</f>
        <v>2.8986498108828659E+27</v>
      </c>
      <c r="EHJ28" s="222">
        <f t="shared" ref="EHJ28" si="3579">EHH28*$C$28</f>
        <v>0</v>
      </c>
      <c r="EHK28" s="222">
        <f t="shared" ref="EHK28" si="3580">EHI28*$C$28</f>
        <v>2.9856093052093519E+27</v>
      </c>
      <c r="EHL28" s="222">
        <f t="shared" ref="EHL28" si="3581">EHJ28*$C$28</f>
        <v>0</v>
      </c>
      <c r="EHM28" s="222">
        <f t="shared" ref="EHM28" si="3582">EHK28*$C$28</f>
        <v>3.0751775843656327E+27</v>
      </c>
      <c r="EHN28" s="222">
        <f t="shared" ref="EHN28" si="3583">EHL28*$C$28</f>
        <v>0</v>
      </c>
      <c r="EHO28" s="222">
        <f t="shared" ref="EHO28" si="3584">EHM28*$C$28</f>
        <v>3.1674329118966018E+27</v>
      </c>
      <c r="EHP28" s="222">
        <f t="shared" ref="EHP28" si="3585">EHN28*$C$28</f>
        <v>0</v>
      </c>
      <c r="EHQ28" s="222">
        <f t="shared" ref="EHQ28" si="3586">EHO28*$C$28</f>
        <v>3.2624558992535001E+27</v>
      </c>
      <c r="EHR28" s="222">
        <f t="shared" ref="EHR28" si="3587">EHP28*$C$28</f>
        <v>0</v>
      </c>
      <c r="EHS28" s="222">
        <f t="shared" ref="EHS28" si="3588">EHQ28*$C$28</f>
        <v>3.3603295762311054E+27</v>
      </c>
      <c r="EHT28" s="222">
        <f t="shared" ref="EHT28" si="3589">EHR28*$C$28</f>
        <v>0</v>
      </c>
      <c r="EHU28" s="222">
        <f t="shared" ref="EHU28" si="3590">EHS28*$C$28</f>
        <v>3.4611394635180388E+27</v>
      </c>
      <c r="EHV28" s="222">
        <f t="shared" ref="EHV28" si="3591">EHT28*$C$28</f>
        <v>0</v>
      </c>
      <c r="EHW28" s="222">
        <f t="shared" ref="EHW28" si="3592">EHU28*$C$28</f>
        <v>3.5649736474235799E+27</v>
      </c>
      <c r="EHX28" s="222">
        <f t="shared" ref="EHX28" si="3593">EHV28*$C$28</f>
        <v>0</v>
      </c>
      <c r="EHY28" s="222">
        <f t="shared" ref="EHY28" si="3594">EHW28*$C$28</f>
        <v>3.6719228568462876E+27</v>
      </c>
      <c r="EHZ28" s="222">
        <f t="shared" ref="EHZ28" si="3595">EHX28*$C$28</f>
        <v>0</v>
      </c>
      <c r="EIA28" s="222">
        <f t="shared" ref="EIA28" si="3596">EHY28*$C$28</f>
        <v>3.7820805425516763E+27</v>
      </c>
      <c r="EIB28" s="222">
        <f t="shared" ref="EIB28" si="3597">EHZ28*$C$28</f>
        <v>0</v>
      </c>
      <c r="EIC28" s="222">
        <f t="shared" ref="EIC28" si="3598">EIA28*$C$28</f>
        <v>3.8955429588282267E+27</v>
      </c>
      <c r="EID28" s="222">
        <f t="shared" ref="EID28" si="3599">EIB28*$C$28</f>
        <v>0</v>
      </c>
      <c r="EIE28" s="222">
        <f t="shared" ref="EIE28" si="3600">EIC28*$C$28</f>
        <v>4.0124092475930738E+27</v>
      </c>
      <c r="EIF28" s="222">
        <f t="shared" ref="EIF28" si="3601">EID28*$C$28</f>
        <v>0</v>
      </c>
      <c r="EIG28" s="222">
        <f t="shared" ref="EIG28" si="3602">EIE28*$C$28</f>
        <v>4.1327815250208659E+27</v>
      </c>
      <c r="EIH28" s="222">
        <f t="shared" ref="EIH28" si="3603">EIF28*$C$28</f>
        <v>0</v>
      </c>
      <c r="EII28" s="222">
        <f t="shared" ref="EII28" si="3604">EIG28*$C$28</f>
        <v>4.2567649707714918E+27</v>
      </c>
      <c r="EIJ28" s="222">
        <f t="shared" ref="EIJ28" si="3605">EIH28*$C$28</f>
        <v>0</v>
      </c>
      <c r="EIK28" s="222">
        <f t="shared" ref="EIK28" si="3606">EII28*$C$28</f>
        <v>4.3844679198946366E+27</v>
      </c>
      <c r="EIL28" s="222">
        <f t="shared" ref="EIL28" si="3607">EIJ28*$C$28</f>
        <v>0</v>
      </c>
      <c r="EIM28" s="222">
        <f t="shared" ref="EIM28" si="3608">EIK28*$C$28</f>
        <v>4.5160019574914759E+27</v>
      </c>
      <c r="EIN28" s="222">
        <f t="shared" ref="EIN28" si="3609">EIL28*$C$28</f>
        <v>0</v>
      </c>
      <c r="EIO28" s="222">
        <f t="shared" ref="EIO28" si="3610">EIM28*$C$28</f>
        <v>4.65148201621622E+27</v>
      </c>
      <c r="EIP28" s="222">
        <f t="shared" ref="EIP28" si="3611">EIN28*$C$28</f>
        <v>0</v>
      </c>
      <c r="EIQ28" s="222">
        <f t="shared" ref="EIQ28" si="3612">EIO28*$C$28</f>
        <v>4.7910264767027069E+27</v>
      </c>
      <c r="EIR28" s="222">
        <f t="shared" ref="EIR28" si="3613">EIP28*$C$28</f>
        <v>0</v>
      </c>
      <c r="EIS28" s="222">
        <f t="shared" ref="EIS28" si="3614">EIQ28*$C$28</f>
        <v>4.9347572710037881E+27</v>
      </c>
      <c r="EIT28" s="222">
        <f t="shared" ref="EIT28" si="3615">EIR28*$C$28</f>
        <v>0</v>
      </c>
      <c r="EIU28" s="222">
        <f t="shared" ref="EIU28" si="3616">EIS28*$C$28</f>
        <v>5.0827999891339019E+27</v>
      </c>
      <c r="EIV28" s="222">
        <f t="shared" ref="EIV28" si="3617">EIT28*$C$28</f>
        <v>0</v>
      </c>
      <c r="EIW28" s="222">
        <f t="shared" ref="EIW28" si="3618">EIU28*$C$28</f>
        <v>5.2352839888079196E+27</v>
      </c>
      <c r="EIX28" s="222">
        <f t="shared" ref="EIX28" si="3619">EIV28*$C$28</f>
        <v>0</v>
      </c>
      <c r="EIY28" s="222">
        <f t="shared" ref="EIY28" si="3620">EIW28*$C$28</f>
        <v>5.3923425084721568E+27</v>
      </c>
      <c r="EIZ28" s="222">
        <f t="shared" ref="EIZ28" si="3621">EIX28*$C$28</f>
        <v>0</v>
      </c>
      <c r="EJA28" s="222">
        <f t="shared" ref="EJA28" si="3622">EIY28*$C$28</f>
        <v>5.5541127837263214E+27</v>
      </c>
      <c r="EJB28" s="222">
        <f t="shared" ref="EJB28" si="3623">EIZ28*$C$28</f>
        <v>0</v>
      </c>
      <c r="EJC28" s="222">
        <f t="shared" ref="EJC28" si="3624">EJA28*$C$28</f>
        <v>5.7207361672381118E+27</v>
      </c>
      <c r="EJD28" s="222">
        <f t="shared" ref="EJD28" si="3625">EJB28*$C$28</f>
        <v>0</v>
      </c>
      <c r="EJE28" s="222">
        <f t="shared" ref="EJE28" si="3626">EJC28*$C$28</f>
        <v>5.8923582522552552E+27</v>
      </c>
      <c r="EJF28" s="222">
        <f t="shared" ref="EJF28" si="3627">EJD28*$C$28</f>
        <v>0</v>
      </c>
      <c r="EJG28" s="222">
        <f t="shared" ref="EJG28" si="3628">EJE28*$C$28</f>
        <v>6.0691289998229136E+27</v>
      </c>
      <c r="EJH28" s="222">
        <f t="shared" ref="EJH28" si="3629">EJF28*$C$28</f>
        <v>0</v>
      </c>
      <c r="EJI28" s="222">
        <f t="shared" ref="EJI28" si="3630">EJG28*$C$28</f>
        <v>6.2512028698176008E+27</v>
      </c>
      <c r="EJJ28" s="222">
        <f t="shared" ref="EJJ28" si="3631">EJH28*$C$28</f>
        <v>0</v>
      </c>
      <c r="EJK28" s="222">
        <f t="shared" ref="EJK28" si="3632">EJI28*$C$28</f>
        <v>6.4387389559121289E+27</v>
      </c>
      <c r="EJL28" s="222">
        <f t="shared" ref="EJL28" si="3633">EJJ28*$C$28</f>
        <v>0</v>
      </c>
      <c r="EJM28" s="222">
        <f t="shared" ref="EJM28" si="3634">EJK28*$C$28</f>
        <v>6.6319011245894926E+27</v>
      </c>
      <c r="EJN28" s="222">
        <f t="shared" ref="EJN28" si="3635">EJL28*$C$28</f>
        <v>0</v>
      </c>
      <c r="EJO28" s="222">
        <f t="shared" ref="EJO28" si="3636">EJM28*$C$28</f>
        <v>6.8308581583271774E+27</v>
      </c>
      <c r="EJP28" s="222">
        <f t="shared" ref="EJP28" si="3637">EJN28*$C$28</f>
        <v>0</v>
      </c>
      <c r="EJQ28" s="222">
        <f t="shared" ref="EJQ28" si="3638">EJO28*$C$28</f>
        <v>7.0357839030769932E+27</v>
      </c>
      <c r="EJR28" s="222">
        <f t="shared" ref="EJR28" si="3639">EJP28*$C$28</f>
        <v>0</v>
      </c>
      <c r="EJS28" s="222">
        <f t="shared" ref="EJS28" si="3640">EJQ28*$C$28</f>
        <v>7.2468574201693037E+27</v>
      </c>
      <c r="EJT28" s="222">
        <f t="shared" ref="EJT28" si="3641">EJR28*$C$28</f>
        <v>0</v>
      </c>
      <c r="EJU28" s="222">
        <f t="shared" ref="EJU28" si="3642">EJS28*$C$28</f>
        <v>7.4642631427743835E+27</v>
      </c>
      <c r="EJV28" s="222">
        <f t="shared" ref="EJV28" si="3643">EJT28*$C$28</f>
        <v>0</v>
      </c>
      <c r="EJW28" s="222">
        <f t="shared" ref="EJW28" si="3644">EJU28*$C$28</f>
        <v>7.6881910370576156E+27</v>
      </c>
      <c r="EJX28" s="222">
        <f t="shared" ref="EJX28" si="3645">EJV28*$C$28</f>
        <v>0</v>
      </c>
      <c r="EJY28" s="222">
        <f t="shared" ref="EJY28" si="3646">EJW28*$C$28</f>
        <v>7.9188367681693447E+27</v>
      </c>
      <c r="EJZ28" s="222">
        <f t="shared" ref="EJZ28" si="3647">EJX28*$C$28</f>
        <v>0</v>
      </c>
      <c r="EKA28" s="222">
        <f t="shared" ref="EKA28" si="3648">EJY28*$C$28</f>
        <v>8.1564018712144258E+27</v>
      </c>
      <c r="EKB28" s="222">
        <f t="shared" ref="EKB28" si="3649">EJZ28*$C$28</f>
        <v>0</v>
      </c>
      <c r="EKC28" s="222">
        <f t="shared" ref="EKC28" si="3650">EKA28*$C$28</f>
        <v>8.4010939273508591E+27</v>
      </c>
      <c r="EKD28" s="222">
        <f t="shared" ref="EKD28" si="3651">EKB28*$C$28</f>
        <v>0</v>
      </c>
      <c r="EKE28" s="222">
        <f t="shared" ref="EKE28" si="3652">EKC28*$C$28</f>
        <v>8.653126745171385E+27</v>
      </c>
      <c r="EKF28" s="222">
        <f t="shared" ref="EKF28" si="3653">EKD28*$C$28</f>
        <v>0</v>
      </c>
      <c r="EKG28" s="222">
        <f t="shared" ref="EKG28" si="3654">EKE28*$C$28</f>
        <v>8.9127205475265266E+27</v>
      </c>
      <c r="EKH28" s="222">
        <f t="shared" ref="EKH28" si="3655">EKF28*$C$28</f>
        <v>0</v>
      </c>
      <c r="EKI28" s="222">
        <f t="shared" ref="EKI28" si="3656">EKG28*$C$28</f>
        <v>9.1801021639523228E+27</v>
      </c>
      <c r="EKJ28" s="222">
        <f t="shared" ref="EKJ28" si="3657">EKH28*$C$28</f>
        <v>0</v>
      </c>
      <c r="EKK28" s="222">
        <f t="shared" ref="EKK28" si="3658">EKI28*$C$28</f>
        <v>9.4555052288708926E+27</v>
      </c>
      <c r="EKL28" s="222">
        <f t="shared" ref="EKL28" si="3659">EKJ28*$C$28</f>
        <v>0</v>
      </c>
      <c r="EKM28" s="222">
        <f t="shared" ref="EKM28" si="3660">EKK28*$C$28</f>
        <v>9.7391703857370195E+27</v>
      </c>
      <c r="EKN28" s="222">
        <f t="shared" ref="EKN28" si="3661">EKL28*$C$28</f>
        <v>0</v>
      </c>
      <c r="EKO28" s="222">
        <f t="shared" ref="EKO28" si="3662">EKM28*$C$28</f>
        <v>1.003134549730913E+28</v>
      </c>
      <c r="EKP28" s="222">
        <f t="shared" ref="EKP28" si="3663">EKN28*$C$28</f>
        <v>0</v>
      </c>
      <c r="EKQ28" s="222">
        <f t="shared" ref="EKQ28" si="3664">EKO28*$C$28</f>
        <v>1.0332285862228405E+28</v>
      </c>
      <c r="EKR28" s="222">
        <f t="shared" ref="EKR28" si="3665">EKP28*$C$28</f>
        <v>0</v>
      </c>
      <c r="EKS28" s="222">
        <f t="shared" ref="EKS28" si="3666">EKQ28*$C$28</f>
        <v>1.0642254438095257E+28</v>
      </c>
      <c r="EKT28" s="222">
        <f t="shared" ref="EKT28" si="3667">EKR28*$C$28</f>
        <v>0</v>
      </c>
      <c r="EKU28" s="222">
        <f t="shared" ref="EKU28" si="3668">EKS28*$C$28</f>
        <v>1.0961522071238115E+28</v>
      </c>
      <c r="EKV28" s="222">
        <f t="shared" ref="EKV28" si="3669">EKT28*$C$28</f>
        <v>0</v>
      </c>
      <c r="EKW28" s="222">
        <f t="shared" ref="EKW28" si="3670">EKU28*$C$28</f>
        <v>1.1290367733375258E+28</v>
      </c>
      <c r="EKX28" s="222">
        <f t="shared" ref="EKX28" si="3671">EKV28*$C$28</f>
        <v>0</v>
      </c>
      <c r="EKY28" s="222">
        <f t="shared" ref="EKY28" si="3672">EKW28*$C$28</f>
        <v>1.1629078765376515E+28</v>
      </c>
      <c r="EKZ28" s="222">
        <f t="shared" ref="EKZ28" si="3673">EKX28*$C$28</f>
        <v>0</v>
      </c>
      <c r="ELA28" s="222">
        <f t="shared" ref="ELA28" si="3674">EKY28*$C$28</f>
        <v>1.197795112833781E+28</v>
      </c>
      <c r="ELB28" s="222">
        <f t="shared" ref="ELB28" si="3675">EKZ28*$C$28</f>
        <v>0</v>
      </c>
      <c r="ELC28" s="222">
        <f t="shared" ref="ELC28" si="3676">ELA28*$C$28</f>
        <v>1.2337289662187945E+28</v>
      </c>
      <c r="ELD28" s="222">
        <f t="shared" ref="ELD28" si="3677">ELB28*$C$28</f>
        <v>0</v>
      </c>
      <c r="ELE28" s="222">
        <f t="shared" ref="ELE28" si="3678">ELC28*$C$28</f>
        <v>1.2707408352053584E+28</v>
      </c>
      <c r="ELF28" s="222">
        <f t="shared" ref="ELF28" si="3679">ELD28*$C$28</f>
        <v>0</v>
      </c>
      <c r="ELG28" s="222">
        <f t="shared" ref="ELG28" si="3680">ELE28*$C$28</f>
        <v>1.3088630602615192E+28</v>
      </c>
      <c r="ELH28" s="222">
        <f t="shared" ref="ELH28" si="3681">ELF28*$C$28</f>
        <v>0</v>
      </c>
      <c r="ELI28" s="222">
        <f t="shared" ref="ELI28" si="3682">ELG28*$C$28</f>
        <v>1.3481289520693648E+28</v>
      </c>
      <c r="ELJ28" s="222">
        <f t="shared" ref="ELJ28" si="3683">ELH28*$C$28</f>
        <v>0</v>
      </c>
      <c r="ELK28" s="222">
        <f t="shared" ref="ELK28" si="3684">ELI28*$C$28</f>
        <v>1.3885728206314458E+28</v>
      </c>
      <c r="ELL28" s="222">
        <f t="shared" ref="ELL28" si="3685">ELJ28*$C$28</f>
        <v>0</v>
      </c>
      <c r="ELM28" s="222">
        <f t="shared" ref="ELM28" si="3686">ELK28*$C$28</f>
        <v>1.4302300052503893E+28</v>
      </c>
      <c r="ELN28" s="222">
        <f t="shared" ref="ELN28" si="3687">ELL28*$C$28</f>
        <v>0</v>
      </c>
      <c r="ELO28" s="222">
        <f t="shared" ref="ELO28" si="3688">ELM28*$C$28</f>
        <v>1.4731369054079011E+28</v>
      </c>
      <c r="ELP28" s="222">
        <f t="shared" ref="ELP28" si="3689">ELN28*$C$28</f>
        <v>0</v>
      </c>
      <c r="ELQ28" s="222">
        <f t="shared" ref="ELQ28" si="3690">ELO28*$C$28</f>
        <v>1.5173310125701381E+28</v>
      </c>
      <c r="ELR28" s="222">
        <f t="shared" ref="ELR28" si="3691">ELP28*$C$28</f>
        <v>0</v>
      </c>
      <c r="ELS28" s="222">
        <f t="shared" ref="ELS28" si="3692">ELQ28*$C$28</f>
        <v>1.5628509429472423E+28</v>
      </c>
      <c r="ELT28" s="222">
        <f t="shared" ref="ELT28" si="3693">ELR28*$C$28</f>
        <v>0</v>
      </c>
      <c r="ELU28" s="222">
        <f t="shared" ref="ELU28" si="3694">ELS28*$C$28</f>
        <v>1.6097364712356595E+28</v>
      </c>
      <c r="ELV28" s="222">
        <f t="shared" ref="ELV28" si="3695">ELT28*$C$28</f>
        <v>0</v>
      </c>
      <c r="ELW28" s="222">
        <f t="shared" ref="ELW28" si="3696">ELU28*$C$28</f>
        <v>1.6580285653727292E+28</v>
      </c>
      <c r="ELX28" s="222">
        <f t="shared" ref="ELX28" si="3697">ELV28*$C$28</f>
        <v>0</v>
      </c>
      <c r="ELY28" s="222">
        <f t="shared" ref="ELY28" si="3698">ELW28*$C$28</f>
        <v>1.7077694223339111E+28</v>
      </c>
      <c r="ELZ28" s="222">
        <f t="shared" ref="ELZ28" si="3699">ELX28*$C$28</f>
        <v>0</v>
      </c>
      <c r="EMA28" s="222">
        <f t="shared" ref="EMA28" si="3700">ELY28*$C$28</f>
        <v>1.7590025050039284E+28</v>
      </c>
      <c r="EMB28" s="222">
        <f t="shared" ref="EMB28" si="3701">ELZ28*$C$28</f>
        <v>0</v>
      </c>
      <c r="EMC28" s="222">
        <f t="shared" ref="EMC28" si="3702">EMA28*$C$28</f>
        <v>1.8117725801540462E+28</v>
      </c>
      <c r="EMD28" s="222">
        <f t="shared" ref="EMD28" si="3703">EMB28*$C$28</f>
        <v>0</v>
      </c>
      <c r="EME28" s="222">
        <f t="shared" ref="EME28" si="3704">EMC28*$C$28</f>
        <v>1.8661257575586676E+28</v>
      </c>
      <c r="EMF28" s="222">
        <f t="shared" ref="EMF28" si="3705">EMD28*$C$28</f>
        <v>0</v>
      </c>
      <c r="EMG28" s="222">
        <f t="shared" ref="EMG28" si="3706">EME28*$C$28</f>
        <v>1.9221095302854277E+28</v>
      </c>
      <c r="EMH28" s="222">
        <f t="shared" ref="EMH28" si="3707">EMF28*$C$28</f>
        <v>0</v>
      </c>
      <c r="EMI28" s="222">
        <f t="shared" ref="EMI28" si="3708">EMG28*$C$28</f>
        <v>1.9797728161939904E+28</v>
      </c>
      <c r="EMJ28" s="222">
        <f t="shared" ref="EMJ28" si="3709">EMH28*$C$28</f>
        <v>0</v>
      </c>
      <c r="EMK28" s="222">
        <f t="shared" ref="EMK28" si="3710">EMI28*$C$28</f>
        <v>2.0391660006798102E+28</v>
      </c>
      <c r="EML28" s="222">
        <f t="shared" ref="EML28" si="3711">EMJ28*$C$28</f>
        <v>0</v>
      </c>
      <c r="EMM28" s="222">
        <f t="shared" ref="EMM28" si="3712">EMK28*$C$28</f>
        <v>2.1003409807002048E+28</v>
      </c>
      <c r="EMN28" s="222">
        <f t="shared" ref="EMN28" si="3713">EML28*$C$28</f>
        <v>0</v>
      </c>
      <c r="EMO28" s="222">
        <f t="shared" ref="EMO28" si="3714">EMM28*$C$28</f>
        <v>2.1633512101212112E+28</v>
      </c>
      <c r="EMP28" s="222">
        <f t="shared" ref="EMP28" si="3715">EMN28*$C$28</f>
        <v>0</v>
      </c>
      <c r="EMQ28" s="222">
        <f t="shared" ref="EMQ28" si="3716">EMO28*$C$28</f>
        <v>2.2282517464248475E+28</v>
      </c>
      <c r="EMR28" s="222">
        <f t="shared" ref="EMR28" si="3717">EMP28*$C$28</f>
        <v>0</v>
      </c>
      <c r="EMS28" s="222">
        <f t="shared" ref="EMS28" si="3718">EMQ28*$C$28</f>
        <v>2.2950992988175932E+28</v>
      </c>
      <c r="EMT28" s="222">
        <f t="shared" ref="EMT28" si="3719">EMR28*$C$28</f>
        <v>0</v>
      </c>
      <c r="EMU28" s="222">
        <f t="shared" ref="EMU28" si="3720">EMS28*$C$28</f>
        <v>2.3639522777821208E+28</v>
      </c>
      <c r="EMV28" s="222">
        <f t="shared" ref="EMV28" si="3721">EMT28*$C$28</f>
        <v>0</v>
      </c>
      <c r="EMW28" s="222">
        <f t="shared" ref="EMW28" si="3722">EMU28*$C$28</f>
        <v>2.4348708461155843E+28</v>
      </c>
      <c r="EMX28" s="222">
        <f t="shared" ref="EMX28" si="3723">EMV28*$C$28</f>
        <v>0</v>
      </c>
      <c r="EMY28" s="222">
        <f t="shared" ref="EMY28" si="3724">EMW28*$C$28</f>
        <v>2.5079169714990519E+28</v>
      </c>
      <c r="EMZ28" s="222">
        <f t="shared" ref="EMZ28" si="3725">EMX28*$C$28</f>
        <v>0</v>
      </c>
      <c r="ENA28" s="222">
        <f t="shared" ref="ENA28" si="3726">EMY28*$C$28</f>
        <v>2.5831544806440236E+28</v>
      </c>
      <c r="ENB28" s="222">
        <f t="shared" ref="ENB28" si="3727">EMZ28*$C$28</f>
        <v>0</v>
      </c>
      <c r="ENC28" s="222">
        <f t="shared" ref="ENC28" si="3728">ENA28*$C$28</f>
        <v>2.6606491150633446E+28</v>
      </c>
      <c r="END28" s="222">
        <f t="shared" ref="END28" si="3729">ENB28*$C$28</f>
        <v>0</v>
      </c>
      <c r="ENE28" s="222">
        <f t="shared" ref="ENE28" si="3730">ENC28*$C$28</f>
        <v>2.7404685885152451E+28</v>
      </c>
      <c r="ENF28" s="222">
        <f t="shared" ref="ENF28" si="3731">END28*$C$28</f>
        <v>0</v>
      </c>
      <c r="ENG28" s="222">
        <f t="shared" ref="ENG28" si="3732">ENE28*$C$28</f>
        <v>2.8226826461707023E+28</v>
      </c>
      <c r="ENH28" s="222">
        <f t="shared" ref="ENH28" si="3733">ENF28*$C$28</f>
        <v>0</v>
      </c>
      <c r="ENI28" s="222">
        <f t="shared" ref="ENI28" si="3734">ENG28*$C$28</f>
        <v>2.9073631255558233E+28</v>
      </c>
      <c r="ENJ28" s="222">
        <f t="shared" ref="ENJ28" si="3735">ENH28*$C$28</f>
        <v>0</v>
      </c>
      <c r="ENK28" s="222">
        <f t="shared" ref="ENK28" si="3736">ENI28*$C$28</f>
        <v>2.9945840193224979E+28</v>
      </c>
      <c r="ENL28" s="222">
        <f t="shared" ref="ENL28" si="3737">ENJ28*$C$28</f>
        <v>0</v>
      </c>
      <c r="ENM28" s="222">
        <f t="shared" ref="ENM28" si="3738">ENK28*$C$28</f>
        <v>3.0844215399021729E+28</v>
      </c>
      <c r="ENN28" s="222">
        <f t="shared" ref="ENN28" si="3739">ENL28*$C$28</f>
        <v>0</v>
      </c>
      <c r="ENO28" s="222">
        <f t="shared" ref="ENO28" si="3740">ENM28*$C$28</f>
        <v>3.176954186099238E+28</v>
      </c>
      <c r="ENP28" s="222">
        <f t="shared" ref="ENP28" si="3741">ENN28*$C$28</f>
        <v>0</v>
      </c>
      <c r="ENQ28" s="222">
        <f t="shared" ref="ENQ28" si="3742">ENO28*$C$28</f>
        <v>3.2722628116822153E+28</v>
      </c>
      <c r="ENR28" s="222">
        <f t="shared" ref="ENR28" si="3743">ENP28*$C$28</f>
        <v>0</v>
      </c>
      <c r="ENS28" s="222">
        <f t="shared" ref="ENS28" si="3744">ENQ28*$C$28</f>
        <v>3.3704306960326817E+28</v>
      </c>
      <c r="ENT28" s="222">
        <f t="shared" ref="ENT28" si="3745">ENR28*$C$28</f>
        <v>0</v>
      </c>
      <c r="ENU28" s="222">
        <f t="shared" ref="ENU28" si="3746">ENS28*$C$28</f>
        <v>3.4715436169136624E+28</v>
      </c>
      <c r="ENV28" s="222">
        <f t="shared" ref="ENV28" si="3747">ENT28*$C$28</f>
        <v>0</v>
      </c>
      <c r="ENW28" s="222">
        <f t="shared" ref="ENW28" si="3748">ENU28*$C$28</f>
        <v>3.5756899254210726E+28</v>
      </c>
      <c r="ENX28" s="222">
        <f t="shared" ref="ENX28" si="3749">ENV28*$C$28</f>
        <v>0</v>
      </c>
      <c r="ENY28" s="222">
        <f t="shared" ref="ENY28" si="3750">ENW28*$C$28</f>
        <v>3.6829606231837049E+28</v>
      </c>
      <c r="ENZ28" s="222">
        <f t="shared" ref="ENZ28" si="3751">ENX28*$C$28</f>
        <v>0</v>
      </c>
      <c r="EOA28" s="222">
        <f t="shared" ref="EOA28" si="3752">ENY28*$C$28</f>
        <v>3.7934494418792162E+28</v>
      </c>
      <c r="EOB28" s="222">
        <f t="shared" ref="EOB28" si="3753">ENZ28*$C$28</f>
        <v>0</v>
      </c>
      <c r="EOC28" s="222">
        <f t="shared" ref="EOC28" si="3754">EOA28*$C$28</f>
        <v>3.9072529251355929E+28</v>
      </c>
      <c r="EOD28" s="222">
        <f t="shared" ref="EOD28" si="3755">EOB28*$C$28</f>
        <v>0</v>
      </c>
      <c r="EOE28" s="222">
        <f t="shared" ref="EOE28" si="3756">EOC28*$C$28</f>
        <v>4.0244705128896608E+28</v>
      </c>
      <c r="EOF28" s="222">
        <f t="shared" ref="EOF28" si="3757">EOD28*$C$28</f>
        <v>0</v>
      </c>
      <c r="EOG28" s="222">
        <f t="shared" ref="EOG28" si="3758">EOE28*$C$28</f>
        <v>4.1452046282763509E+28</v>
      </c>
      <c r="EOH28" s="222">
        <f t="shared" ref="EOH28" si="3759">EOF28*$C$28</f>
        <v>0</v>
      </c>
      <c r="EOI28" s="222">
        <f t="shared" ref="EOI28" si="3760">EOG28*$C$28</f>
        <v>4.2695607671246418E+28</v>
      </c>
      <c r="EOJ28" s="222">
        <f t="shared" ref="EOJ28" si="3761">EOH28*$C$28</f>
        <v>0</v>
      </c>
      <c r="EOK28" s="222">
        <f t="shared" ref="EOK28" si="3762">EOI28*$C$28</f>
        <v>4.3976475901383808E+28</v>
      </c>
      <c r="EOL28" s="222">
        <f t="shared" ref="EOL28" si="3763">EOJ28*$C$28</f>
        <v>0</v>
      </c>
      <c r="EOM28" s="222">
        <f t="shared" ref="EOM28" si="3764">EOK28*$C$28</f>
        <v>4.5295770178425328E+28</v>
      </c>
      <c r="EON28" s="222">
        <f t="shared" ref="EON28" si="3765">EOL28*$C$28</f>
        <v>0</v>
      </c>
      <c r="EOO28" s="222">
        <f t="shared" ref="EOO28" si="3766">EOM28*$C$28</f>
        <v>4.6654643283778091E+28</v>
      </c>
      <c r="EOP28" s="222">
        <f t="shared" ref="EOP28" si="3767">EON28*$C$28</f>
        <v>0</v>
      </c>
      <c r="EOQ28" s="222">
        <f t="shared" ref="EOQ28" si="3768">EOO28*$C$28</f>
        <v>4.8054282582291434E+28</v>
      </c>
      <c r="EOR28" s="222">
        <f t="shared" ref="EOR28" si="3769">EOP28*$C$28</f>
        <v>0</v>
      </c>
      <c r="EOS28" s="222">
        <f t="shared" ref="EOS28" si="3770">EOQ28*$C$28</f>
        <v>4.9495911059760183E+28</v>
      </c>
      <c r="EOT28" s="222">
        <f t="shared" ref="EOT28" si="3771">EOR28*$C$28</f>
        <v>0</v>
      </c>
      <c r="EOU28" s="222">
        <f t="shared" ref="EOU28" si="3772">EOS28*$C$28</f>
        <v>5.0980788391552989E+28</v>
      </c>
      <c r="EOV28" s="222">
        <f t="shared" ref="EOV28" si="3773">EOT28*$C$28</f>
        <v>0</v>
      </c>
      <c r="EOW28" s="222">
        <f t="shared" ref="EOW28" si="3774">EOU28*$C$28</f>
        <v>5.251021204329958E+28</v>
      </c>
      <c r="EOX28" s="222">
        <f t="shared" ref="EOX28" si="3775">EOV28*$C$28</f>
        <v>0</v>
      </c>
      <c r="EOY28" s="222">
        <f t="shared" ref="EOY28" si="3776">EOW28*$C$28</f>
        <v>5.4085518404598572E+28</v>
      </c>
      <c r="EOZ28" s="222">
        <f t="shared" ref="EOZ28" si="3777">EOX28*$C$28</f>
        <v>0</v>
      </c>
      <c r="EPA28" s="222">
        <f t="shared" ref="EPA28" si="3778">EOY28*$C$28</f>
        <v>5.5708083956736527E+28</v>
      </c>
      <c r="EPB28" s="222">
        <f t="shared" ref="EPB28" si="3779">EOZ28*$C$28</f>
        <v>0</v>
      </c>
      <c r="EPC28" s="222">
        <f t="shared" ref="EPC28" si="3780">EPA28*$C$28</f>
        <v>5.7379326475438623E+28</v>
      </c>
      <c r="EPD28" s="222">
        <f t="shared" ref="EPD28" si="3781">EPB28*$C$28</f>
        <v>0</v>
      </c>
      <c r="EPE28" s="222">
        <f t="shared" ref="EPE28" si="3782">EPC28*$C$28</f>
        <v>5.9100706269701786E+28</v>
      </c>
      <c r="EPF28" s="222">
        <f t="shared" ref="EPF28" si="3783">EPD28*$C$28</f>
        <v>0</v>
      </c>
      <c r="EPG28" s="222">
        <f t="shared" ref="EPG28" si="3784">EPE28*$C$28</f>
        <v>6.0873727457792844E+28</v>
      </c>
      <c r="EPH28" s="222">
        <f t="shared" ref="EPH28" si="3785">EPF28*$C$28</f>
        <v>0</v>
      </c>
      <c r="EPI28" s="222">
        <f t="shared" ref="EPI28" si="3786">EPG28*$C$28</f>
        <v>6.2699939281526627E+28</v>
      </c>
      <c r="EPJ28" s="222">
        <f t="shared" ref="EPJ28" si="3787">EPH28*$C$28</f>
        <v>0</v>
      </c>
      <c r="EPK28" s="222">
        <f t="shared" ref="EPK28" si="3788">EPI28*$C$28</f>
        <v>6.4580937459972427E+28</v>
      </c>
      <c r="EPL28" s="222">
        <f t="shared" ref="EPL28" si="3789">EPJ28*$C$28</f>
        <v>0</v>
      </c>
      <c r="EPM28" s="222">
        <f t="shared" ref="EPM28" si="3790">EPK28*$C$28</f>
        <v>6.6518365583771603E+28</v>
      </c>
      <c r="EPN28" s="222">
        <f t="shared" ref="EPN28" si="3791">EPL28*$C$28</f>
        <v>0</v>
      </c>
      <c r="EPO28" s="222">
        <f t="shared" ref="EPO28" si="3792">EPM28*$C$28</f>
        <v>6.851391655128475E+28</v>
      </c>
      <c r="EPP28" s="222">
        <f t="shared" ref="EPP28" si="3793">EPN28*$C$28</f>
        <v>0</v>
      </c>
      <c r="EPQ28" s="222">
        <f t="shared" ref="EPQ28" si="3794">EPO28*$C$28</f>
        <v>7.0569334047823297E+28</v>
      </c>
      <c r="EPR28" s="222">
        <f t="shared" ref="EPR28" si="3795">EPP28*$C$28</f>
        <v>0</v>
      </c>
      <c r="EPS28" s="222">
        <f t="shared" ref="EPS28" si="3796">EPQ28*$C$28</f>
        <v>7.2686414069257996E+28</v>
      </c>
      <c r="EPT28" s="222">
        <f t="shared" ref="EPT28" si="3797">EPR28*$C$28</f>
        <v>0</v>
      </c>
      <c r="EPU28" s="222">
        <f t="shared" ref="EPU28" si="3798">EPS28*$C$28</f>
        <v>7.4867006491335739E+28</v>
      </c>
      <c r="EPV28" s="222">
        <f t="shared" ref="EPV28" si="3799">EPT28*$C$28</f>
        <v>0</v>
      </c>
      <c r="EPW28" s="222">
        <f t="shared" ref="EPW28" si="3800">EPU28*$C$28</f>
        <v>7.7113016686075812E+28</v>
      </c>
      <c r="EPX28" s="222">
        <f t="shared" ref="EPX28" si="3801">EPV28*$C$28</f>
        <v>0</v>
      </c>
      <c r="EPY28" s="222">
        <f t="shared" ref="EPY28" si="3802">EPW28*$C$28</f>
        <v>7.9426407186658095E+28</v>
      </c>
      <c r="EPZ28" s="222">
        <f t="shared" ref="EPZ28" si="3803">EPX28*$C$28</f>
        <v>0</v>
      </c>
      <c r="EQA28" s="222">
        <f t="shared" ref="EQA28" si="3804">EPY28*$C$28</f>
        <v>8.1809199402257839E+28</v>
      </c>
      <c r="EQB28" s="222">
        <f t="shared" ref="EQB28" si="3805">EPZ28*$C$28</f>
        <v>0</v>
      </c>
      <c r="EQC28" s="222">
        <f t="shared" ref="EQC28" si="3806">EQA28*$C$28</f>
        <v>8.426347538432557E+28</v>
      </c>
      <c r="EQD28" s="222">
        <f t="shared" ref="EQD28" si="3807">EQB28*$C$28</f>
        <v>0</v>
      </c>
      <c r="EQE28" s="222">
        <f t="shared" ref="EQE28" si="3808">EQC28*$C$28</f>
        <v>8.6791379645855335E+28</v>
      </c>
      <c r="EQF28" s="222">
        <f t="shared" ref="EQF28" si="3809">EQD28*$C$28</f>
        <v>0</v>
      </c>
      <c r="EQG28" s="222">
        <f t="shared" ref="EQG28" si="3810">EQE28*$C$28</f>
        <v>8.9395121035230998E+28</v>
      </c>
      <c r="EQH28" s="222">
        <f t="shared" ref="EQH28" si="3811">EQF28*$C$28</f>
        <v>0</v>
      </c>
      <c r="EQI28" s="222">
        <f t="shared" ref="EQI28" si="3812">EQG28*$C$28</f>
        <v>9.2076974666287928E+28</v>
      </c>
      <c r="EQJ28" s="222">
        <f t="shared" ref="EQJ28" si="3813">EQH28*$C$28</f>
        <v>0</v>
      </c>
      <c r="EQK28" s="222">
        <f t="shared" ref="EQK28" si="3814">EQI28*$C$28</f>
        <v>9.4839283906276577E+28</v>
      </c>
      <c r="EQL28" s="222">
        <f t="shared" ref="EQL28" si="3815">EQJ28*$C$28</f>
        <v>0</v>
      </c>
      <c r="EQM28" s="222">
        <f t="shared" ref="EQM28" si="3816">EQK28*$C$28</f>
        <v>9.7684462423464874E+28</v>
      </c>
      <c r="EQN28" s="222">
        <f t="shared" ref="EQN28" si="3817">EQL28*$C$28</f>
        <v>0</v>
      </c>
      <c r="EQO28" s="222">
        <f t="shared" ref="EQO28" si="3818">EQM28*$C$28</f>
        <v>1.0061499629616882E+29</v>
      </c>
      <c r="EQP28" s="222">
        <f t="shared" ref="EQP28" si="3819">EQN28*$C$28</f>
        <v>0</v>
      </c>
      <c r="EQQ28" s="222">
        <f t="shared" ref="EQQ28" si="3820">EQO28*$C$28</f>
        <v>1.0363344618505388E+29</v>
      </c>
      <c r="EQR28" s="222">
        <f t="shared" ref="EQR28" si="3821">EQP28*$C$28</f>
        <v>0</v>
      </c>
      <c r="EQS28" s="222">
        <f t="shared" ref="EQS28" si="3822">EQQ28*$C$28</f>
        <v>1.067424495706055E+29</v>
      </c>
      <c r="EQT28" s="222">
        <f t="shared" ref="EQT28" si="3823">EQR28*$C$28</f>
        <v>0</v>
      </c>
      <c r="EQU28" s="222">
        <f t="shared" ref="EQU28" si="3824">EQS28*$C$28</f>
        <v>1.0994472305772366E+29</v>
      </c>
      <c r="EQV28" s="222">
        <f t="shared" ref="EQV28" si="3825">EQT28*$C$28</f>
        <v>0</v>
      </c>
      <c r="EQW28" s="222">
        <f t="shared" ref="EQW28" si="3826">EQU28*$C$28</f>
        <v>1.1324306474945538E+29</v>
      </c>
      <c r="EQX28" s="222">
        <f t="shared" ref="EQX28" si="3827">EQV28*$C$28</f>
        <v>0</v>
      </c>
      <c r="EQY28" s="222">
        <f t="shared" ref="EQY28" si="3828">EQW28*$C$28</f>
        <v>1.1664035669193904E+29</v>
      </c>
      <c r="EQZ28" s="222">
        <f t="shared" ref="EQZ28" si="3829">EQX28*$C$28</f>
        <v>0</v>
      </c>
      <c r="ERA28" s="222">
        <f t="shared" ref="ERA28" si="3830">EQY28*$C$28</f>
        <v>1.2013956739269721E+29</v>
      </c>
      <c r="ERB28" s="222">
        <f t="shared" ref="ERB28" si="3831">EQZ28*$C$28</f>
        <v>0</v>
      </c>
      <c r="ERC28" s="222">
        <f t="shared" ref="ERC28" si="3832">ERA28*$C$28</f>
        <v>1.2374375441447813E+29</v>
      </c>
      <c r="ERD28" s="222">
        <f t="shared" ref="ERD28" si="3833">ERB28*$C$28</f>
        <v>0</v>
      </c>
      <c r="ERE28" s="222">
        <f t="shared" ref="ERE28" si="3834">ERC28*$C$28</f>
        <v>1.2745606704691247E+29</v>
      </c>
      <c r="ERF28" s="222">
        <f t="shared" ref="ERF28" si="3835">ERD28*$C$28</f>
        <v>0</v>
      </c>
      <c r="ERG28" s="222">
        <f t="shared" ref="ERG28" si="3836">ERE28*$C$28</f>
        <v>1.3127974905831984E+29</v>
      </c>
      <c r="ERH28" s="222">
        <f t="shared" ref="ERH28" si="3837">ERF28*$C$28</f>
        <v>0</v>
      </c>
      <c r="ERI28" s="222">
        <f t="shared" ref="ERI28" si="3838">ERG28*$C$28</f>
        <v>1.3521814153006943E+29</v>
      </c>
      <c r="ERJ28" s="222">
        <f t="shared" ref="ERJ28" si="3839">ERH28*$C$28</f>
        <v>0</v>
      </c>
      <c r="ERK28" s="222">
        <f t="shared" ref="ERK28" si="3840">ERI28*$C$28</f>
        <v>1.3927468577597152E+29</v>
      </c>
      <c r="ERL28" s="222">
        <f t="shared" ref="ERL28" si="3841">ERJ28*$C$28</f>
        <v>0</v>
      </c>
      <c r="ERM28" s="222">
        <f t="shared" ref="ERM28" si="3842">ERK28*$C$28</f>
        <v>1.4345292634925066E+29</v>
      </c>
      <c r="ERN28" s="222">
        <f t="shared" ref="ERN28" si="3843">ERL28*$C$28</f>
        <v>0</v>
      </c>
      <c r="ERO28" s="222">
        <f t="shared" ref="ERO28" si="3844">ERM28*$C$28</f>
        <v>1.4775651413972818E+29</v>
      </c>
      <c r="ERP28" s="222">
        <f t="shared" ref="ERP28" si="3845">ERN28*$C$28</f>
        <v>0</v>
      </c>
      <c r="ERQ28" s="222">
        <f t="shared" ref="ERQ28" si="3846">ERO28*$C$28</f>
        <v>1.5218920956392002E+29</v>
      </c>
      <c r="ERR28" s="222">
        <f t="shared" ref="ERR28" si="3847">ERP28*$C$28</f>
        <v>0</v>
      </c>
      <c r="ERS28" s="222">
        <f t="shared" ref="ERS28" si="3848">ERQ28*$C$28</f>
        <v>1.5675488585083763E+29</v>
      </c>
      <c r="ERT28" s="222">
        <f t="shared" ref="ERT28" si="3849">ERR28*$C$28</f>
        <v>0</v>
      </c>
      <c r="ERU28" s="222">
        <f t="shared" ref="ERU28" si="3850">ERS28*$C$28</f>
        <v>1.6145753242636275E+29</v>
      </c>
      <c r="ERV28" s="222">
        <f t="shared" ref="ERV28" si="3851">ERT28*$C$28</f>
        <v>0</v>
      </c>
      <c r="ERW28" s="222">
        <f t="shared" ref="ERW28" si="3852">ERU28*$C$28</f>
        <v>1.6630125839915365E+29</v>
      </c>
      <c r="ERX28" s="222">
        <f t="shared" ref="ERX28" si="3853">ERV28*$C$28</f>
        <v>0</v>
      </c>
      <c r="ERY28" s="222">
        <f t="shared" ref="ERY28" si="3854">ERW28*$C$28</f>
        <v>1.7129029615112825E+29</v>
      </c>
      <c r="ERZ28" s="222">
        <f t="shared" ref="ERZ28" si="3855">ERX28*$C$28</f>
        <v>0</v>
      </c>
      <c r="ESA28" s="222">
        <f t="shared" ref="ESA28" si="3856">ERY28*$C$28</f>
        <v>1.7642900503566211E+29</v>
      </c>
      <c r="ESB28" s="222">
        <f t="shared" ref="ESB28" si="3857">ERZ28*$C$28</f>
        <v>0</v>
      </c>
      <c r="ESC28" s="222">
        <f t="shared" ref="ESC28" si="3858">ESA28*$C$28</f>
        <v>1.8172187518673197E+29</v>
      </c>
      <c r="ESD28" s="222">
        <f t="shared" ref="ESD28" si="3859">ESB28*$C$28</f>
        <v>0</v>
      </c>
      <c r="ESE28" s="222">
        <f t="shared" ref="ESE28" si="3860">ESC28*$C$28</f>
        <v>1.8717353144233392E+29</v>
      </c>
      <c r="ESF28" s="222">
        <f t="shared" ref="ESF28" si="3861">ESD28*$C$28</f>
        <v>0</v>
      </c>
      <c r="ESG28" s="222">
        <f t="shared" ref="ESG28" si="3862">ESE28*$C$28</f>
        <v>1.9278873738560394E+29</v>
      </c>
      <c r="ESH28" s="222">
        <f t="shared" ref="ESH28" si="3863">ESF28*$C$28</f>
        <v>0</v>
      </c>
      <c r="ESI28" s="222">
        <f t="shared" ref="ESI28" si="3864">ESG28*$C$28</f>
        <v>1.9857239950717205E+29</v>
      </c>
      <c r="ESJ28" s="222">
        <f t="shared" ref="ESJ28" si="3865">ESH28*$C$28</f>
        <v>0</v>
      </c>
      <c r="ESK28" s="222">
        <f t="shared" ref="ESK28" si="3866">ESI28*$C$28</f>
        <v>2.045295714923872E+29</v>
      </c>
      <c r="ESL28" s="222">
        <f t="shared" ref="ESL28" si="3867">ESJ28*$C$28</f>
        <v>0</v>
      </c>
      <c r="ESM28" s="222">
        <f t="shared" ref="ESM28" si="3868">ESK28*$C$28</f>
        <v>2.1066545863715881E+29</v>
      </c>
      <c r="ESN28" s="222">
        <f t="shared" ref="ESN28" si="3869">ESL28*$C$28</f>
        <v>0</v>
      </c>
      <c r="ESO28" s="222">
        <f t="shared" ref="ESO28" si="3870">ESM28*$C$28</f>
        <v>2.1698542239627359E+29</v>
      </c>
      <c r="ESP28" s="222">
        <f t="shared" ref="ESP28" si="3871">ESN28*$C$28</f>
        <v>0</v>
      </c>
      <c r="ESQ28" s="222">
        <f t="shared" ref="ESQ28" si="3872">ESO28*$C$28</f>
        <v>2.234949850681618E+29</v>
      </c>
      <c r="ESR28" s="222">
        <f t="shared" ref="ESR28" si="3873">ESP28*$C$28</f>
        <v>0</v>
      </c>
      <c r="ESS28" s="222">
        <f t="shared" ref="ESS28" si="3874">ESQ28*$C$28</f>
        <v>2.3019983462020664E+29</v>
      </c>
      <c r="EST28" s="222">
        <f t="shared" ref="EST28" si="3875">ESR28*$C$28</f>
        <v>0</v>
      </c>
      <c r="ESU28" s="222">
        <f t="shared" ref="ESU28" si="3876">ESS28*$C$28</f>
        <v>2.3710582965881284E+29</v>
      </c>
      <c r="ESV28" s="222">
        <f t="shared" ref="ESV28" si="3877">EST28*$C$28</f>
        <v>0</v>
      </c>
      <c r="ESW28" s="222">
        <f t="shared" ref="ESW28" si="3878">ESU28*$C$28</f>
        <v>2.4421900454857724E+29</v>
      </c>
      <c r="ESX28" s="222">
        <f t="shared" ref="ESX28" si="3879">ESV28*$C$28</f>
        <v>0</v>
      </c>
      <c r="ESY28" s="222">
        <f t="shared" ref="ESY28" si="3880">ESW28*$C$28</f>
        <v>2.5154557468503455E+29</v>
      </c>
      <c r="ESZ28" s="222">
        <f t="shared" ref="ESZ28" si="3881">ESX28*$C$28</f>
        <v>0</v>
      </c>
      <c r="ETA28" s="222">
        <f t="shared" ref="ETA28" si="3882">ESY28*$C$28</f>
        <v>2.5909194192558558E+29</v>
      </c>
      <c r="ETB28" s="222">
        <f t="shared" ref="ETB28" si="3883">ESZ28*$C$28</f>
        <v>0</v>
      </c>
      <c r="ETC28" s="222">
        <f t="shared" ref="ETC28" si="3884">ETA28*$C$28</f>
        <v>2.6686470018335314E+29</v>
      </c>
      <c r="ETD28" s="222">
        <f t="shared" ref="ETD28" si="3885">ETB28*$C$28</f>
        <v>0</v>
      </c>
      <c r="ETE28" s="222">
        <f t="shared" ref="ETE28" si="3886">ETC28*$C$28</f>
        <v>2.7487064118885376E+29</v>
      </c>
      <c r="ETF28" s="222">
        <f t="shared" ref="ETF28" si="3887">ETD28*$C$28</f>
        <v>0</v>
      </c>
      <c r="ETG28" s="222">
        <f t="shared" ref="ETG28" si="3888">ETE28*$C$28</f>
        <v>2.8311676042451936E+29</v>
      </c>
      <c r="ETH28" s="222">
        <f t="shared" ref="ETH28" si="3889">ETF28*$C$28</f>
        <v>0</v>
      </c>
      <c r="ETI28" s="222">
        <f t="shared" ref="ETI28" si="3890">ETG28*$C$28</f>
        <v>2.9161026323725495E+29</v>
      </c>
      <c r="ETJ28" s="222">
        <f t="shared" ref="ETJ28" si="3891">ETH28*$C$28</f>
        <v>0</v>
      </c>
      <c r="ETK28" s="222">
        <f t="shared" ref="ETK28" si="3892">ETI28*$C$28</f>
        <v>3.0035857113437261E+29</v>
      </c>
      <c r="ETL28" s="222">
        <f t="shared" ref="ETL28" si="3893">ETJ28*$C$28</f>
        <v>0</v>
      </c>
      <c r="ETM28" s="222">
        <f t="shared" ref="ETM28" si="3894">ETK28*$C$28</f>
        <v>3.0936932826840379E+29</v>
      </c>
      <c r="ETN28" s="222">
        <f t="shared" ref="ETN28" si="3895">ETL28*$C$28</f>
        <v>0</v>
      </c>
      <c r="ETO28" s="222">
        <f t="shared" ref="ETO28" si="3896">ETM28*$C$28</f>
        <v>3.1865040811645589E+29</v>
      </c>
      <c r="ETP28" s="222">
        <f t="shared" ref="ETP28" si="3897">ETN28*$C$28</f>
        <v>0</v>
      </c>
      <c r="ETQ28" s="222">
        <f t="shared" ref="ETQ28" si="3898">ETO28*$C$28</f>
        <v>3.2820992035994961E+29</v>
      </c>
      <c r="ETR28" s="222">
        <f t="shared" ref="ETR28" si="3899">ETP28*$C$28</f>
        <v>0</v>
      </c>
      <c r="ETS28" s="222">
        <f t="shared" ref="ETS28" si="3900">ETQ28*$C$28</f>
        <v>3.380562179707481E+29</v>
      </c>
      <c r="ETT28" s="222">
        <f t="shared" ref="ETT28" si="3901">ETR28*$C$28</f>
        <v>0</v>
      </c>
      <c r="ETU28" s="222">
        <f t="shared" ref="ETU28" si="3902">ETS28*$C$28</f>
        <v>3.4819790450987055E+29</v>
      </c>
      <c r="ETV28" s="222">
        <f t="shared" ref="ETV28" si="3903">ETT28*$C$28</f>
        <v>0</v>
      </c>
      <c r="ETW28" s="222">
        <f t="shared" ref="ETW28" si="3904">ETU28*$C$28</f>
        <v>3.586438416451667E+29</v>
      </c>
      <c r="ETX28" s="222">
        <f t="shared" ref="ETX28" si="3905">ETV28*$C$28</f>
        <v>0</v>
      </c>
      <c r="ETY28" s="222">
        <f t="shared" ref="ETY28" si="3906">ETW28*$C$28</f>
        <v>3.6940315689452168E+29</v>
      </c>
      <c r="ETZ28" s="222">
        <f t="shared" ref="ETZ28" si="3907">ETX28*$C$28</f>
        <v>0</v>
      </c>
      <c r="EUA28" s="222">
        <f t="shared" ref="EUA28" si="3908">ETY28*$C$28</f>
        <v>3.8048525160135736E+29</v>
      </c>
      <c r="EUB28" s="222">
        <f t="shared" ref="EUB28" si="3909">ETZ28*$C$28</f>
        <v>0</v>
      </c>
      <c r="EUC28" s="222">
        <f t="shared" ref="EUC28" si="3910">EUA28*$C$28</f>
        <v>3.9189980914939808E+29</v>
      </c>
      <c r="EUD28" s="222">
        <f t="shared" ref="EUD28" si="3911">EUB28*$C$28</f>
        <v>0</v>
      </c>
      <c r="EUE28" s="222">
        <f t="shared" ref="EUE28" si="3912">EUC28*$C$28</f>
        <v>4.0365680342388004E+29</v>
      </c>
      <c r="EUF28" s="222">
        <f t="shared" ref="EUF28" si="3913">EUD28*$C$28</f>
        <v>0</v>
      </c>
      <c r="EUG28" s="222">
        <f t="shared" ref="EUG28" si="3914">EUE28*$C$28</f>
        <v>4.1576650752659648E+29</v>
      </c>
      <c r="EUH28" s="222">
        <f t="shared" ref="EUH28" si="3915">EUF28*$C$28</f>
        <v>0</v>
      </c>
      <c r="EUI28" s="222">
        <f t="shared" ref="EUI28" si="3916">EUG28*$C$28</f>
        <v>4.2823950275239437E+29</v>
      </c>
      <c r="EUJ28" s="222">
        <f t="shared" ref="EUJ28" si="3917">EUH28*$C$28</f>
        <v>0</v>
      </c>
      <c r="EUK28" s="222">
        <f t="shared" ref="EUK28" si="3918">EUI28*$C$28</f>
        <v>4.4108668783496622E+29</v>
      </c>
      <c r="EUL28" s="222">
        <f t="shared" ref="EUL28" si="3919">EUJ28*$C$28</f>
        <v>0</v>
      </c>
      <c r="EUM28" s="222">
        <f t="shared" ref="EUM28" si="3920">EUK28*$C$28</f>
        <v>4.5431928847001521E+29</v>
      </c>
      <c r="EUN28" s="222">
        <f t="shared" ref="EUN28" si="3921">EUL28*$C$28</f>
        <v>0</v>
      </c>
      <c r="EUO28" s="222">
        <f t="shared" ref="EUO28" si="3922">EUM28*$C$28</f>
        <v>4.6794886712411567E+29</v>
      </c>
      <c r="EUP28" s="222">
        <f t="shared" ref="EUP28" si="3923">EUN28*$C$28</f>
        <v>0</v>
      </c>
      <c r="EUQ28" s="222">
        <f t="shared" ref="EUQ28" si="3924">EUO28*$C$28</f>
        <v>4.8198733313783912E+29</v>
      </c>
      <c r="EUR28" s="222">
        <f t="shared" ref="EUR28" si="3925">EUP28*$C$28</f>
        <v>0</v>
      </c>
      <c r="EUS28" s="222">
        <f t="shared" ref="EUS28" si="3926">EUQ28*$C$28</f>
        <v>4.9644695313197429E+29</v>
      </c>
      <c r="EUT28" s="222">
        <f t="shared" ref="EUT28" si="3927">EUR28*$C$28</f>
        <v>0</v>
      </c>
      <c r="EUU28" s="222">
        <f t="shared" ref="EUU28" si="3928">EUS28*$C$28</f>
        <v>5.1134036172593355E+29</v>
      </c>
      <c r="EUV28" s="222">
        <f t="shared" ref="EUV28" si="3929">EUT28*$C$28</f>
        <v>0</v>
      </c>
      <c r="EUW28" s="222">
        <f t="shared" ref="EUW28" si="3930">EUU28*$C$28</f>
        <v>5.266805725777116E+29</v>
      </c>
      <c r="EUX28" s="222">
        <f t="shared" ref="EUX28" si="3931">EUV28*$C$28</f>
        <v>0</v>
      </c>
      <c r="EUY28" s="222">
        <f t="shared" ref="EUY28" si="3932">EUW28*$C$28</f>
        <v>5.4248098975504295E+29</v>
      </c>
      <c r="EUZ28" s="222">
        <f t="shared" ref="EUZ28" si="3933">EUX28*$C$28</f>
        <v>0</v>
      </c>
      <c r="EVA28" s="222">
        <f t="shared" ref="EVA28" si="3934">EUY28*$C$28</f>
        <v>5.5875541944769424E+29</v>
      </c>
      <c r="EVB28" s="222">
        <f t="shared" ref="EVB28" si="3935">EUZ28*$C$28</f>
        <v>0</v>
      </c>
      <c r="EVC28" s="222">
        <f t="shared" ref="EVC28" si="3936">EVA28*$C$28</f>
        <v>5.7551808203112505E+29</v>
      </c>
      <c r="EVD28" s="222">
        <f t="shared" ref="EVD28" si="3937">EVB28*$C$28</f>
        <v>0</v>
      </c>
      <c r="EVE28" s="222">
        <f t="shared" ref="EVE28" si="3938">EVC28*$C$28</f>
        <v>5.9278362449205882E+29</v>
      </c>
      <c r="EVF28" s="222">
        <f t="shared" ref="EVF28" si="3939">EVD28*$C$28</f>
        <v>0</v>
      </c>
      <c r="EVG28" s="222">
        <f t="shared" ref="EVG28" si="3940">EVE28*$C$28</f>
        <v>6.1056713322682056E+29</v>
      </c>
      <c r="EVH28" s="222">
        <f t="shared" ref="EVH28" si="3941">EVF28*$C$28</f>
        <v>0</v>
      </c>
      <c r="EVI28" s="222">
        <f t="shared" ref="EVI28" si="3942">EVG28*$C$28</f>
        <v>6.2888414722362518E+29</v>
      </c>
      <c r="EVJ28" s="222">
        <f t="shared" ref="EVJ28" si="3943">EVH28*$C$28</f>
        <v>0</v>
      </c>
      <c r="EVK28" s="222">
        <f t="shared" ref="EVK28" si="3944">EVI28*$C$28</f>
        <v>6.4775067164033391E+29</v>
      </c>
      <c r="EVL28" s="222">
        <f t="shared" ref="EVL28" si="3945">EVJ28*$C$28</f>
        <v>0</v>
      </c>
      <c r="EVM28" s="222">
        <f t="shared" ref="EVM28" si="3946">EVK28*$C$28</f>
        <v>6.6718319178954399E+29</v>
      </c>
      <c r="EVN28" s="222">
        <f t="shared" ref="EVN28" si="3947">EVL28*$C$28</f>
        <v>0</v>
      </c>
      <c r="EVO28" s="222">
        <f t="shared" ref="EVO28" si="3948">EVM28*$C$28</f>
        <v>6.8719868754323039E+29</v>
      </c>
      <c r="EVP28" s="222">
        <f t="shared" ref="EVP28" si="3949">EVN28*$C$28</f>
        <v>0</v>
      </c>
      <c r="EVQ28" s="222">
        <f t="shared" ref="EVQ28" si="3950">EVO28*$C$28</f>
        <v>7.0781464816952728E+29</v>
      </c>
      <c r="EVR28" s="222">
        <f t="shared" ref="EVR28" si="3951">EVP28*$C$28</f>
        <v>0</v>
      </c>
      <c r="EVS28" s="222">
        <f t="shared" ref="EVS28" si="3952">EVQ28*$C$28</f>
        <v>7.2904908761461315E+29</v>
      </c>
      <c r="EVT28" s="222">
        <f t="shared" ref="EVT28" si="3953">EVR28*$C$28</f>
        <v>0</v>
      </c>
      <c r="EVU28" s="222">
        <f t="shared" ref="EVU28" si="3954">EVS28*$C$28</f>
        <v>7.5092056024305159E+29</v>
      </c>
      <c r="EVV28" s="222">
        <f t="shared" ref="EVV28" si="3955">EVT28*$C$28</f>
        <v>0</v>
      </c>
      <c r="EVW28" s="222">
        <f t="shared" ref="EVW28" si="3956">EVU28*$C$28</f>
        <v>7.7344817705034321E+29</v>
      </c>
      <c r="EVX28" s="222">
        <f t="shared" ref="EVX28" si="3957">EVV28*$C$28</f>
        <v>0</v>
      </c>
      <c r="EVY28" s="222">
        <f t="shared" ref="EVY28" si="3958">EVW28*$C$28</f>
        <v>7.9665162236185351E+29</v>
      </c>
      <c r="EVZ28" s="222">
        <f t="shared" ref="EVZ28" si="3959">EVX28*$C$28</f>
        <v>0</v>
      </c>
      <c r="EWA28" s="222">
        <f t="shared" ref="EWA28" si="3960">EVY28*$C$28</f>
        <v>8.2055117103270911E+29</v>
      </c>
      <c r="EWB28" s="222">
        <f t="shared" ref="EWB28" si="3961">EVZ28*$C$28</f>
        <v>0</v>
      </c>
      <c r="EWC28" s="222">
        <f t="shared" ref="EWC28" si="3962">EWA28*$C$28</f>
        <v>8.4516770616369045E+29</v>
      </c>
      <c r="EWD28" s="222">
        <f t="shared" ref="EWD28" si="3963">EWB28*$C$28</f>
        <v>0</v>
      </c>
      <c r="EWE28" s="222">
        <f t="shared" ref="EWE28" si="3964">EWC28*$C$28</f>
        <v>8.7052273734860114E+29</v>
      </c>
      <c r="EWF28" s="222">
        <f t="shared" ref="EWF28" si="3965">EWD28*$C$28</f>
        <v>0</v>
      </c>
      <c r="EWG28" s="222">
        <f t="shared" ref="EWG28" si="3966">EWE28*$C$28</f>
        <v>8.966384194690592E+29</v>
      </c>
      <c r="EWH28" s="222">
        <f t="shared" ref="EWH28" si="3967">EWF28*$C$28</f>
        <v>0</v>
      </c>
      <c r="EWI28" s="222">
        <f t="shared" ref="EWI28" si="3968">EWG28*$C$28</f>
        <v>9.2353757205313093E+29</v>
      </c>
      <c r="EWJ28" s="222">
        <f t="shared" ref="EWJ28" si="3969">EWH28*$C$28</f>
        <v>0</v>
      </c>
      <c r="EWK28" s="222">
        <f t="shared" ref="EWK28" si="3970">EWI28*$C$28</f>
        <v>9.5124369921472491E+29</v>
      </c>
      <c r="EWL28" s="222">
        <f t="shared" ref="EWL28" si="3971">EWJ28*$C$28</f>
        <v>0</v>
      </c>
      <c r="EWM28" s="222">
        <f t="shared" ref="EWM28" si="3972">EWK28*$C$28</f>
        <v>9.7978101019116672E+29</v>
      </c>
      <c r="EWN28" s="222">
        <f t="shared" ref="EWN28" si="3973">EWL28*$C$28</f>
        <v>0</v>
      </c>
      <c r="EWO28" s="222">
        <f t="shared" ref="EWO28" si="3974">EWM28*$C$28</f>
        <v>1.0091744404969017E+30</v>
      </c>
      <c r="EWP28" s="222">
        <f t="shared" ref="EWP28" si="3975">EWN28*$C$28</f>
        <v>0</v>
      </c>
      <c r="EWQ28" s="222">
        <f t="shared" ref="EWQ28" si="3976">EWO28*$C$28</f>
        <v>1.0394496737118088E+30</v>
      </c>
      <c r="EWR28" s="222">
        <f t="shared" ref="EWR28" si="3977">EWP28*$C$28</f>
        <v>0</v>
      </c>
      <c r="EWS28" s="222">
        <f t="shared" ref="EWS28" si="3978">EWQ28*$C$28</f>
        <v>1.0706331639231631E+30</v>
      </c>
      <c r="EWT28" s="222">
        <f t="shared" ref="EWT28" si="3979">EWR28*$C$28</f>
        <v>0</v>
      </c>
      <c r="EWU28" s="222">
        <f t="shared" ref="EWU28" si="3980">EWS28*$C$28</f>
        <v>1.102752158840858E+30</v>
      </c>
      <c r="EWV28" s="222">
        <f t="shared" ref="EWV28" si="3981">EWT28*$C$28</f>
        <v>0</v>
      </c>
      <c r="EWW28" s="222">
        <f t="shared" ref="EWW28" si="3982">EWU28*$C$28</f>
        <v>1.1358347236060838E+30</v>
      </c>
      <c r="EWX28" s="222">
        <f t="shared" ref="EWX28" si="3983">EWV28*$C$28</f>
        <v>0</v>
      </c>
      <c r="EWY28" s="222">
        <f t="shared" ref="EWY28" si="3984">EWW28*$C$28</f>
        <v>1.1699097653142662E+30</v>
      </c>
      <c r="EWZ28" s="222">
        <f t="shared" ref="EWZ28" si="3985">EWX28*$C$28</f>
        <v>0</v>
      </c>
      <c r="EXA28" s="222">
        <f t="shared" ref="EXA28" si="3986">EWY28*$C$28</f>
        <v>1.2050070582736943E+30</v>
      </c>
      <c r="EXB28" s="222">
        <f t="shared" ref="EXB28" si="3987">EWZ28*$C$28</f>
        <v>0</v>
      </c>
      <c r="EXC28" s="222">
        <f t="shared" ref="EXC28" si="3988">EXA28*$C$28</f>
        <v>1.2411572700219052E+30</v>
      </c>
      <c r="EXD28" s="222">
        <f t="shared" ref="EXD28" si="3989">EXB28*$C$28</f>
        <v>0</v>
      </c>
      <c r="EXE28" s="222">
        <f t="shared" ref="EXE28" si="3990">EXC28*$C$28</f>
        <v>1.2783919881225624E+30</v>
      </c>
      <c r="EXF28" s="222">
        <f t="shared" ref="EXF28" si="3991">EXD28*$C$28</f>
        <v>0</v>
      </c>
      <c r="EXG28" s="222">
        <f t="shared" ref="EXG28" si="3992">EXE28*$C$28</f>
        <v>1.3167437477662393E+30</v>
      </c>
      <c r="EXH28" s="222">
        <f t="shared" ref="EXH28" si="3993">EXF28*$C$28</f>
        <v>0</v>
      </c>
      <c r="EXI28" s="222">
        <f t="shared" ref="EXI28" si="3994">EXG28*$C$28</f>
        <v>1.3562460601992266E+30</v>
      </c>
      <c r="EXJ28" s="222">
        <f t="shared" ref="EXJ28" si="3995">EXH28*$C$28</f>
        <v>0</v>
      </c>
      <c r="EXK28" s="222">
        <f t="shared" ref="EXK28" si="3996">EXI28*$C$28</f>
        <v>1.3969334420052036E+30</v>
      </c>
      <c r="EXL28" s="222">
        <f t="shared" ref="EXL28" si="3997">EXJ28*$C$28</f>
        <v>0</v>
      </c>
      <c r="EXM28" s="222">
        <f t="shared" ref="EXM28" si="3998">EXK28*$C$28</f>
        <v>1.4388414452653598E+30</v>
      </c>
      <c r="EXN28" s="222">
        <f t="shared" ref="EXN28" si="3999">EXL28*$C$28</f>
        <v>0</v>
      </c>
      <c r="EXO28" s="222">
        <f t="shared" ref="EXO28" si="4000">EXM28*$C$28</f>
        <v>1.4820066886233207E+30</v>
      </c>
      <c r="EXP28" s="222">
        <f t="shared" ref="EXP28" si="4001">EXN28*$C$28</f>
        <v>0</v>
      </c>
      <c r="EXQ28" s="222">
        <f t="shared" ref="EXQ28" si="4002">EXO28*$C$28</f>
        <v>1.5264668892820202E+30</v>
      </c>
      <c r="EXR28" s="222">
        <f t="shared" ref="EXR28" si="4003">EXP28*$C$28</f>
        <v>0</v>
      </c>
      <c r="EXS28" s="222">
        <f t="shared" ref="EXS28" si="4004">EXQ28*$C$28</f>
        <v>1.572260895960481E+30</v>
      </c>
      <c r="EXT28" s="222">
        <f t="shared" ref="EXT28" si="4005">EXR28*$C$28</f>
        <v>0</v>
      </c>
      <c r="EXU28" s="222">
        <f t="shared" ref="EXU28" si="4006">EXS28*$C$28</f>
        <v>1.6194287228392954E+30</v>
      </c>
      <c r="EXV28" s="222">
        <f t="shared" ref="EXV28" si="4007">EXT28*$C$28</f>
        <v>0</v>
      </c>
      <c r="EXW28" s="222">
        <f t="shared" ref="EXW28" si="4008">EXU28*$C$28</f>
        <v>1.6680115845244744E+30</v>
      </c>
      <c r="EXX28" s="222">
        <f t="shared" ref="EXX28" si="4009">EXV28*$C$28</f>
        <v>0</v>
      </c>
      <c r="EXY28" s="222">
        <f t="shared" ref="EXY28" si="4010">EXW28*$C$28</f>
        <v>1.7180519320602086E+30</v>
      </c>
      <c r="EXZ28" s="222">
        <f t="shared" ref="EXZ28" si="4011">EXX28*$C$28</f>
        <v>0</v>
      </c>
      <c r="EYA28" s="222">
        <f t="shared" ref="EYA28" si="4012">EXY28*$C$28</f>
        <v>1.7695934900220149E+30</v>
      </c>
      <c r="EYB28" s="222">
        <f t="shared" ref="EYB28" si="4013">EXZ28*$C$28</f>
        <v>0</v>
      </c>
      <c r="EYC28" s="222">
        <f t="shared" ref="EYC28" si="4014">EYA28*$C$28</f>
        <v>1.8226812947226753E+30</v>
      </c>
      <c r="EYD28" s="222">
        <f t="shared" ref="EYD28" si="4015">EYB28*$C$28</f>
        <v>0</v>
      </c>
      <c r="EYE28" s="222">
        <f t="shared" ref="EYE28" si="4016">EYC28*$C$28</f>
        <v>1.8773617335643557E+30</v>
      </c>
      <c r="EYF28" s="222">
        <f t="shared" ref="EYF28" si="4017">EYD28*$C$28</f>
        <v>0</v>
      </c>
      <c r="EYG28" s="222">
        <f t="shared" ref="EYG28" si="4018">EYE28*$C$28</f>
        <v>1.9336825855712863E+30</v>
      </c>
      <c r="EYH28" s="222">
        <f t="shared" ref="EYH28" si="4019">EYF28*$C$28</f>
        <v>0</v>
      </c>
      <c r="EYI28" s="222">
        <f t="shared" ref="EYI28" si="4020">EYG28*$C$28</f>
        <v>1.9916930631384249E+30</v>
      </c>
      <c r="EYJ28" s="222">
        <f t="shared" ref="EYJ28" si="4021">EYH28*$C$28</f>
        <v>0</v>
      </c>
      <c r="EYK28" s="222">
        <f t="shared" ref="EYK28" si="4022">EYI28*$C$28</f>
        <v>2.0514438550325778E+30</v>
      </c>
      <c r="EYL28" s="222">
        <f t="shared" ref="EYL28" si="4023">EYJ28*$C$28</f>
        <v>0</v>
      </c>
      <c r="EYM28" s="222">
        <f t="shared" ref="EYM28" si="4024">EYK28*$C$28</f>
        <v>2.1129871706835551E+30</v>
      </c>
      <c r="EYN28" s="222">
        <f t="shared" ref="EYN28" si="4025">EYL28*$C$28</f>
        <v>0</v>
      </c>
      <c r="EYO28" s="222">
        <f t="shared" ref="EYO28" si="4026">EYM28*$C$28</f>
        <v>2.1763767858040617E+30</v>
      </c>
      <c r="EYP28" s="222">
        <f t="shared" ref="EYP28" si="4027">EYN28*$C$28</f>
        <v>0</v>
      </c>
      <c r="EYQ28" s="222">
        <f t="shared" ref="EYQ28" si="4028">EYO28*$C$28</f>
        <v>2.2416680893781837E+30</v>
      </c>
      <c r="EYR28" s="222">
        <f t="shared" ref="EYR28" si="4029">EYP28*$C$28</f>
        <v>0</v>
      </c>
      <c r="EYS28" s="222">
        <f t="shared" ref="EYS28" si="4030">EYQ28*$C$28</f>
        <v>2.3089181320595293E+30</v>
      </c>
      <c r="EYT28" s="222">
        <f t="shared" ref="EYT28" si="4031">EYR28*$C$28</f>
        <v>0</v>
      </c>
      <c r="EYU28" s="222">
        <f t="shared" ref="EYU28" si="4032">EYS28*$C$28</f>
        <v>2.3781856760213152E+30</v>
      </c>
      <c r="EYV28" s="222">
        <f t="shared" ref="EYV28" si="4033">EYT28*$C$28</f>
        <v>0</v>
      </c>
      <c r="EYW28" s="222">
        <f t="shared" ref="EYW28" si="4034">EYU28*$C$28</f>
        <v>2.4495312463019549E+30</v>
      </c>
      <c r="EYX28" s="222">
        <f t="shared" ref="EYX28" si="4035">EYV28*$C$28</f>
        <v>0</v>
      </c>
      <c r="EYY28" s="222">
        <f t="shared" ref="EYY28" si="4036">EYW28*$C$28</f>
        <v>2.5230171836910136E+30</v>
      </c>
      <c r="EYZ28" s="222">
        <f t="shared" ref="EYZ28" si="4037">EYX28*$C$28</f>
        <v>0</v>
      </c>
      <c r="EZA28" s="222">
        <f t="shared" ref="EZA28" si="4038">EYY28*$C$28</f>
        <v>2.5987076992017441E+30</v>
      </c>
      <c r="EZB28" s="222">
        <f t="shared" ref="EZB28" si="4039">EYZ28*$C$28</f>
        <v>0</v>
      </c>
      <c r="EZC28" s="222">
        <f t="shared" ref="EZC28" si="4040">EZA28*$C$28</f>
        <v>2.6766689301777963E+30</v>
      </c>
      <c r="EZD28" s="222">
        <f t="shared" ref="EZD28" si="4041">EZB28*$C$28</f>
        <v>0</v>
      </c>
      <c r="EZE28" s="222">
        <f t="shared" ref="EZE28" si="4042">EZC28*$C$28</f>
        <v>2.7569689980831306E+30</v>
      </c>
      <c r="EZF28" s="222">
        <f t="shared" ref="EZF28" si="4043">EZD28*$C$28</f>
        <v>0</v>
      </c>
      <c r="EZG28" s="222">
        <f t="shared" ref="EZG28" si="4044">EZE28*$C$28</f>
        <v>2.8396780680256246E+30</v>
      </c>
      <c r="EZH28" s="222">
        <f t="shared" ref="EZH28" si="4045">EZF28*$C$28</f>
        <v>0</v>
      </c>
      <c r="EZI28" s="222">
        <f t="shared" ref="EZI28" si="4046">EZG28*$C$28</f>
        <v>2.9248684100663932E+30</v>
      </c>
      <c r="EZJ28" s="222">
        <f t="shared" ref="EZJ28" si="4047">EZH28*$C$28</f>
        <v>0</v>
      </c>
      <c r="EZK28" s="222">
        <f t="shared" ref="EZK28" si="4048">EZI28*$C$28</f>
        <v>3.0126144623683849E+30</v>
      </c>
      <c r="EZL28" s="222">
        <f t="shared" ref="EZL28" si="4049">EZJ28*$C$28</f>
        <v>0</v>
      </c>
      <c r="EZM28" s="222">
        <f t="shared" ref="EZM28" si="4050">EZK28*$C$28</f>
        <v>3.1029928962394366E+30</v>
      </c>
      <c r="EZN28" s="222">
        <f t="shared" ref="EZN28" si="4051">EZL28*$C$28</f>
        <v>0</v>
      </c>
      <c r="EZO28" s="222">
        <f t="shared" ref="EZO28" si="4052">EZM28*$C$28</f>
        <v>3.19608268312662E+30</v>
      </c>
      <c r="EZP28" s="222">
        <f t="shared" ref="EZP28" si="4053">EZN28*$C$28</f>
        <v>0</v>
      </c>
      <c r="EZQ28" s="222">
        <f t="shared" ref="EZQ28" si="4054">EZO28*$C$28</f>
        <v>3.2919651636204185E+30</v>
      </c>
      <c r="EZR28" s="222">
        <f t="shared" ref="EZR28" si="4055">EZP28*$C$28</f>
        <v>0</v>
      </c>
      <c r="EZS28" s="222">
        <f t="shared" ref="EZS28" si="4056">EZQ28*$C$28</f>
        <v>3.3907241185290311E+30</v>
      </c>
      <c r="EZT28" s="222">
        <f t="shared" ref="EZT28" si="4057">EZR28*$C$28</f>
        <v>0</v>
      </c>
      <c r="EZU28" s="222">
        <f t="shared" ref="EZU28" si="4058">EZS28*$C$28</f>
        <v>3.4924458420849021E+30</v>
      </c>
      <c r="EZV28" s="222">
        <f t="shared" ref="EZV28" si="4059">EZT28*$C$28</f>
        <v>0</v>
      </c>
      <c r="EZW28" s="222">
        <f t="shared" ref="EZW28" si="4060">EZU28*$C$28</f>
        <v>3.5972192173474495E+30</v>
      </c>
      <c r="EZX28" s="222">
        <f t="shared" ref="EZX28" si="4061">EZV28*$C$28</f>
        <v>0</v>
      </c>
      <c r="EZY28" s="222">
        <f t="shared" ref="EZY28" si="4062">EZW28*$C$28</f>
        <v>3.7051357938678731E+30</v>
      </c>
      <c r="EZZ28" s="222">
        <f t="shared" ref="EZZ28" si="4063">EZX28*$C$28</f>
        <v>0</v>
      </c>
      <c r="FAA28" s="222">
        <f t="shared" ref="FAA28" si="4064">EZY28*$C$28</f>
        <v>3.8162898676839092E+30</v>
      </c>
      <c r="FAB28" s="222">
        <f t="shared" ref="FAB28" si="4065">EZZ28*$C$28</f>
        <v>0</v>
      </c>
      <c r="FAC28" s="222">
        <f t="shared" ref="FAC28" si="4066">FAA28*$C$28</f>
        <v>3.9307785637144267E+30</v>
      </c>
      <c r="FAD28" s="222">
        <f t="shared" ref="FAD28" si="4067">FAB28*$C$28</f>
        <v>0</v>
      </c>
      <c r="FAE28" s="222">
        <f t="shared" ref="FAE28" si="4068">FAC28*$C$28</f>
        <v>4.0487019206258598E+30</v>
      </c>
      <c r="FAF28" s="222">
        <f t="shared" ref="FAF28" si="4069">FAD28*$C$28</f>
        <v>0</v>
      </c>
      <c r="FAG28" s="222">
        <f t="shared" ref="FAG28" si="4070">FAE28*$C$28</f>
        <v>4.1701629782446354E+30</v>
      </c>
      <c r="FAH28" s="222">
        <f t="shared" ref="FAH28" si="4071">FAF28*$C$28</f>
        <v>0</v>
      </c>
      <c r="FAI28" s="222">
        <f t="shared" ref="FAI28" si="4072">FAG28*$C$28</f>
        <v>4.2952678675919743E+30</v>
      </c>
      <c r="FAJ28" s="222">
        <f t="shared" ref="FAJ28" si="4073">FAH28*$C$28</f>
        <v>0</v>
      </c>
      <c r="FAK28" s="222">
        <f t="shared" ref="FAK28" si="4074">FAI28*$C$28</f>
        <v>4.4241259036197336E+30</v>
      </c>
      <c r="FAL28" s="222">
        <f t="shared" ref="FAL28" si="4075">FAJ28*$C$28</f>
        <v>0</v>
      </c>
      <c r="FAM28" s="222">
        <f t="shared" ref="FAM28" si="4076">FAK28*$C$28</f>
        <v>4.5568496807283257E+30</v>
      </c>
      <c r="FAN28" s="222">
        <f t="shared" ref="FAN28" si="4077">FAL28*$C$28</f>
        <v>0</v>
      </c>
      <c r="FAO28" s="222">
        <f t="shared" ref="FAO28" si="4078">FAM28*$C$28</f>
        <v>4.6935551711501753E+30</v>
      </c>
      <c r="FAP28" s="222">
        <f t="shared" ref="FAP28" si="4079">FAN28*$C$28</f>
        <v>0</v>
      </c>
      <c r="FAQ28" s="222">
        <f t="shared" ref="FAQ28" si="4080">FAO28*$C$28</f>
        <v>4.8343618262846806E+30</v>
      </c>
      <c r="FAR28" s="222">
        <f t="shared" ref="FAR28" si="4081">FAP28*$C$28</f>
        <v>0</v>
      </c>
      <c r="FAS28" s="222">
        <f t="shared" ref="FAS28" si="4082">FAQ28*$C$28</f>
        <v>4.9793926810732214E+30</v>
      </c>
      <c r="FAT28" s="222">
        <f t="shared" ref="FAT28" si="4083">FAR28*$C$28</f>
        <v>0</v>
      </c>
      <c r="FAU28" s="222">
        <f t="shared" ref="FAU28" si="4084">FAS28*$C$28</f>
        <v>5.1287744615054181E+30</v>
      </c>
      <c r="FAV28" s="222">
        <f t="shared" ref="FAV28" si="4085">FAT28*$C$28</f>
        <v>0</v>
      </c>
      <c r="FAW28" s="222">
        <f t="shared" ref="FAW28" si="4086">FAU28*$C$28</f>
        <v>5.2826376953505803E+30</v>
      </c>
      <c r="FAX28" s="222">
        <f t="shared" ref="FAX28" si="4087">FAV28*$C$28</f>
        <v>0</v>
      </c>
      <c r="FAY28" s="222">
        <f t="shared" ref="FAY28" si="4088">FAW28*$C$28</f>
        <v>5.441116826211098E+30</v>
      </c>
      <c r="FAZ28" s="222">
        <f t="shared" ref="FAZ28" si="4089">FAX28*$C$28</f>
        <v>0</v>
      </c>
      <c r="FBA28" s="222">
        <f t="shared" ref="FBA28" si="4090">FAY28*$C$28</f>
        <v>5.604350330997431E+30</v>
      </c>
      <c r="FBB28" s="222">
        <f t="shared" ref="FBB28" si="4091">FAZ28*$C$28</f>
        <v>0</v>
      </c>
      <c r="FBC28" s="222">
        <f t="shared" ref="FBC28" si="4092">FBA28*$C$28</f>
        <v>5.7724808409273537E+30</v>
      </c>
      <c r="FBD28" s="222">
        <f t="shared" ref="FBD28" si="4093">FBB28*$C$28</f>
        <v>0</v>
      </c>
      <c r="FBE28" s="222">
        <f t="shared" ref="FBE28" si="4094">FBC28*$C$28</f>
        <v>5.9456552661551741E+30</v>
      </c>
      <c r="FBF28" s="222">
        <f t="shared" ref="FBF28" si="4095">FBD28*$C$28</f>
        <v>0</v>
      </c>
      <c r="FBG28" s="222">
        <f t="shared" ref="FBG28" si="4096">FBE28*$C$28</f>
        <v>6.1240249241398294E+30</v>
      </c>
      <c r="FBH28" s="222">
        <f t="shared" ref="FBH28" si="4097">FBF28*$C$28</f>
        <v>0</v>
      </c>
      <c r="FBI28" s="222">
        <f t="shared" ref="FBI28" si="4098">FBG28*$C$28</f>
        <v>6.3077456718640245E+30</v>
      </c>
      <c r="FBJ28" s="222">
        <f t="shared" ref="FBJ28" si="4099">FBH28*$C$28</f>
        <v>0</v>
      </c>
      <c r="FBK28" s="222">
        <f t="shared" ref="FBK28" si="4100">FBI28*$C$28</f>
        <v>6.4969780420199455E+30</v>
      </c>
      <c r="FBL28" s="222">
        <f t="shared" ref="FBL28" si="4101">FBJ28*$C$28</f>
        <v>0</v>
      </c>
      <c r="FBM28" s="222">
        <f t="shared" ref="FBM28" si="4102">FBK28*$C$28</f>
        <v>6.6918873832805442E+30</v>
      </c>
      <c r="FBN28" s="222">
        <f t="shared" ref="FBN28" si="4103">FBL28*$C$28</f>
        <v>0</v>
      </c>
      <c r="FBO28" s="222">
        <f t="shared" ref="FBO28" si="4104">FBM28*$C$28</f>
        <v>6.892644004778961E+30</v>
      </c>
      <c r="FBP28" s="222">
        <f t="shared" ref="FBP28" si="4105">FBN28*$C$28</f>
        <v>0</v>
      </c>
      <c r="FBQ28" s="222">
        <f t="shared" ref="FBQ28" si="4106">FBO28*$C$28</f>
        <v>7.0994233249223303E+30</v>
      </c>
      <c r="FBR28" s="222">
        <f t="shared" ref="FBR28" si="4107">FBP28*$C$28</f>
        <v>0</v>
      </c>
      <c r="FBS28" s="222">
        <f t="shared" ref="FBS28" si="4108">FBQ28*$C$28</f>
        <v>7.3124060246700005E+30</v>
      </c>
      <c r="FBT28" s="222">
        <f t="shared" ref="FBT28" si="4109">FBR28*$C$28</f>
        <v>0</v>
      </c>
      <c r="FBU28" s="222">
        <f t="shared" ref="FBU28" si="4110">FBS28*$C$28</f>
        <v>7.5317782054101002E+30</v>
      </c>
      <c r="FBV28" s="222">
        <f t="shared" ref="FBV28" si="4111">FBT28*$C$28</f>
        <v>0</v>
      </c>
      <c r="FBW28" s="222">
        <f t="shared" ref="FBW28" si="4112">FBU28*$C$28</f>
        <v>7.7577315515724036E+30</v>
      </c>
      <c r="FBX28" s="222">
        <f t="shared" ref="FBX28" si="4113">FBV28*$C$28</f>
        <v>0</v>
      </c>
      <c r="FBY28" s="222">
        <f t="shared" ref="FBY28" si="4114">FBW28*$C$28</f>
        <v>7.9904634981195765E+30</v>
      </c>
      <c r="FBZ28" s="222">
        <f t="shared" ref="FBZ28" si="4115">FBX28*$C$28</f>
        <v>0</v>
      </c>
      <c r="FCA28" s="222">
        <f t="shared" ref="FCA28" si="4116">FBY28*$C$28</f>
        <v>8.2301774030631644E+30</v>
      </c>
      <c r="FCB28" s="222">
        <f t="shared" ref="FCB28" si="4117">FBZ28*$C$28</f>
        <v>0</v>
      </c>
      <c r="FCC28" s="222">
        <f t="shared" ref="FCC28" si="4118">FCA28*$C$28</f>
        <v>8.4770827251550597E+30</v>
      </c>
      <c r="FCD28" s="222">
        <f t="shared" ref="FCD28" si="4119">FCB28*$C$28</f>
        <v>0</v>
      </c>
      <c r="FCE28" s="222">
        <f t="shared" ref="FCE28" si="4120">FCC28*$C$28</f>
        <v>8.731395206909712E+30</v>
      </c>
      <c r="FCF28" s="222">
        <f t="shared" ref="FCF28" si="4121">FCD28*$C$28</f>
        <v>0</v>
      </c>
      <c r="FCG28" s="222">
        <f t="shared" ref="FCG28" si="4122">FCE28*$C$28</f>
        <v>8.993337063117004E+30</v>
      </c>
      <c r="FCH28" s="222">
        <f t="shared" ref="FCH28" si="4123">FCF28*$C$28</f>
        <v>0</v>
      </c>
      <c r="FCI28" s="222">
        <f t="shared" ref="FCI28" si="4124">FCG28*$C$28</f>
        <v>9.2631371750105143E+30</v>
      </c>
      <c r="FCJ28" s="222">
        <f t="shared" ref="FCJ28" si="4125">FCH28*$C$28</f>
        <v>0</v>
      </c>
      <c r="FCK28" s="222">
        <f t="shared" ref="FCK28" si="4126">FCI28*$C$28</f>
        <v>9.5410312902608302E+30</v>
      </c>
      <c r="FCL28" s="222">
        <f t="shared" ref="FCL28" si="4127">FCJ28*$C$28</f>
        <v>0</v>
      </c>
      <c r="FCM28" s="222">
        <f t="shared" ref="FCM28" si="4128">FCK28*$C$28</f>
        <v>9.8272622289686558E+30</v>
      </c>
      <c r="FCN28" s="222">
        <f t="shared" ref="FCN28" si="4129">FCL28*$C$28</f>
        <v>0</v>
      </c>
      <c r="FCO28" s="222">
        <f t="shared" ref="FCO28" si="4130">FCM28*$C$28</f>
        <v>1.0122080095837716E+31</v>
      </c>
      <c r="FCP28" s="222">
        <f t="shared" ref="FCP28" si="4131">FCN28*$C$28</f>
        <v>0</v>
      </c>
      <c r="FCQ28" s="222">
        <f t="shared" ref="FCQ28" si="4132">FCO28*$C$28</f>
        <v>1.0425742498712848E+31</v>
      </c>
      <c r="FCR28" s="222">
        <f t="shared" ref="FCR28" si="4133">FCP28*$C$28</f>
        <v>0</v>
      </c>
      <c r="FCS28" s="222">
        <f t="shared" ref="FCS28" si="4134">FCQ28*$C$28</f>
        <v>1.0738514773674233E+31</v>
      </c>
      <c r="FCT28" s="222">
        <f t="shared" ref="FCT28" si="4135">FCR28*$C$28</f>
        <v>0</v>
      </c>
      <c r="FCU28" s="222">
        <f t="shared" ref="FCU28" si="4136">FCS28*$C$28</f>
        <v>1.1060670216884461E+31</v>
      </c>
      <c r="FCV28" s="222">
        <f t="shared" ref="FCV28" si="4137">FCT28*$C$28</f>
        <v>0</v>
      </c>
      <c r="FCW28" s="222">
        <f t="shared" ref="FCW28" si="4138">FCU28*$C$28</f>
        <v>1.1392490323390994E+31</v>
      </c>
      <c r="FCX28" s="222">
        <f t="shared" ref="FCX28" si="4139">FCV28*$C$28</f>
        <v>0</v>
      </c>
      <c r="FCY28" s="222">
        <f t="shared" ref="FCY28" si="4140">FCW28*$C$28</f>
        <v>1.1734265033092725E+31</v>
      </c>
      <c r="FCZ28" s="222">
        <f t="shared" ref="FCZ28" si="4141">FCX28*$C$28</f>
        <v>0</v>
      </c>
      <c r="FDA28" s="222">
        <f t="shared" ref="FDA28" si="4142">FCY28*$C$28</f>
        <v>1.2086292984085506E+31</v>
      </c>
      <c r="FDB28" s="222">
        <f t="shared" ref="FDB28" si="4143">FCZ28*$C$28</f>
        <v>0</v>
      </c>
      <c r="FDC28" s="222">
        <f t="shared" ref="FDC28" si="4144">FDA28*$C$28</f>
        <v>1.2448881773608072E+31</v>
      </c>
      <c r="FDD28" s="222">
        <f t="shared" ref="FDD28" si="4145">FDB28*$C$28</f>
        <v>0</v>
      </c>
      <c r="FDE28" s="222">
        <f t="shared" ref="FDE28" si="4146">FDC28*$C$28</f>
        <v>1.2822348226816315E+31</v>
      </c>
      <c r="FDF28" s="222">
        <f t="shared" ref="FDF28" si="4147">FDD28*$C$28</f>
        <v>0</v>
      </c>
      <c r="FDG28" s="222">
        <f t="shared" ref="FDG28" si="4148">FDE28*$C$28</f>
        <v>1.3207018673620804E+31</v>
      </c>
      <c r="FDH28" s="222">
        <f t="shared" ref="FDH28" si="4149">FDF28*$C$28</f>
        <v>0</v>
      </c>
      <c r="FDI28" s="222">
        <f t="shared" ref="FDI28" si="4150">FDG28*$C$28</f>
        <v>1.3603229233829429E+31</v>
      </c>
      <c r="FDJ28" s="222">
        <f t="shared" ref="FDJ28" si="4151">FDH28*$C$28</f>
        <v>0</v>
      </c>
      <c r="FDK28" s="222">
        <f t="shared" ref="FDK28" si="4152">FDI28*$C$28</f>
        <v>1.4011326110844313E+31</v>
      </c>
      <c r="FDL28" s="222">
        <f t="shared" ref="FDL28" si="4153">FDJ28*$C$28</f>
        <v>0</v>
      </c>
      <c r="FDM28" s="222">
        <f t="shared" ref="FDM28" si="4154">FDK28*$C$28</f>
        <v>1.4431665894169643E+31</v>
      </c>
      <c r="FDN28" s="222">
        <f t="shared" ref="FDN28" si="4155">FDL28*$C$28</f>
        <v>0</v>
      </c>
      <c r="FDO28" s="222">
        <f t="shared" ref="FDO28" si="4156">FDM28*$C$28</f>
        <v>1.4864615870994732E+31</v>
      </c>
      <c r="FDP28" s="222">
        <f t="shared" ref="FDP28" si="4157">FDN28*$C$28</f>
        <v>0</v>
      </c>
      <c r="FDQ28" s="222">
        <f t="shared" ref="FDQ28" si="4158">FDO28*$C$28</f>
        <v>1.5310554347124575E+31</v>
      </c>
      <c r="FDR28" s="222">
        <f t="shared" ref="FDR28" si="4159">FDP28*$C$28</f>
        <v>0</v>
      </c>
      <c r="FDS28" s="222">
        <f t="shared" ref="FDS28" si="4160">FDQ28*$C$28</f>
        <v>1.5769870977538313E+31</v>
      </c>
      <c r="FDT28" s="222">
        <f t="shared" ref="FDT28" si="4161">FDR28*$C$28</f>
        <v>0</v>
      </c>
      <c r="FDU28" s="222">
        <f t="shared" ref="FDU28" si="4162">FDS28*$C$28</f>
        <v>1.6242967106864463E+31</v>
      </c>
      <c r="FDV28" s="222">
        <f t="shared" ref="FDV28" si="4163">FDT28*$C$28</f>
        <v>0</v>
      </c>
      <c r="FDW28" s="222">
        <f t="shared" ref="FDW28" si="4164">FDU28*$C$28</f>
        <v>1.6730256120070397E+31</v>
      </c>
      <c r="FDX28" s="222">
        <f t="shared" ref="FDX28" si="4165">FDV28*$C$28</f>
        <v>0</v>
      </c>
      <c r="FDY28" s="222">
        <f t="shared" ref="FDY28" si="4166">FDW28*$C$28</f>
        <v>1.7232163803672509E+31</v>
      </c>
      <c r="FDZ28" s="222">
        <f t="shared" ref="FDZ28" si="4167">FDX28*$C$28</f>
        <v>0</v>
      </c>
      <c r="FEA28" s="222">
        <f t="shared" ref="FEA28" si="4168">FDY28*$C$28</f>
        <v>1.7749128717782684E+31</v>
      </c>
      <c r="FEB28" s="222">
        <f t="shared" ref="FEB28" si="4169">FDZ28*$C$28</f>
        <v>0</v>
      </c>
      <c r="FEC28" s="222">
        <f t="shared" ref="FEC28" si="4170">FEA28*$C$28</f>
        <v>1.8281602579316164E+31</v>
      </c>
      <c r="FED28" s="222">
        <f t="shared" ref="FED28" si="4171">FEB28*$C$28</f>
        <v>0</v>
      </c>
      <c r="FEE28" s="222">
        <f t="shared" ref="FEE28" si="4172">FEC28*$C$28</f>
        <v>1.883005065669565E+31</v>
      </c>
      <c r="FEF28" s="222">
        <f t="shared" ref="FEF28" si="4173">FED28*$C$28</f>
        <v>0</v>
      </c>
      <c r="FEG28" s="222">
        <f t="shared" ref="FEG28" si="4174">FEE28*$C$28</f>
        <v>1.939495217639652E+31</v>
      </c>
      <c r="FEH28" s="222">
        <f t="shared" ref="FEH28" si="4175">FEF28*$C$28</f>
        <v>0</v>
      </c>
      <c r="FEI28" s="222">
        <f t="shared" ref="FEI28" si="4176">FEG28*$C$28</f>
        <v>1.9976800741688417E+31</v>
      </c>
      <c r="FEJ28" s="222">
        <f t="shared" ref="FEJ28" si="4177">FEH28*$C$28</f>
        <v>0</v>
      </c>
      <c r="FEK28" s="222">
        <f t="shared" ref="FEK28" si="4178">FEI28*$C$28</f>
        <v>2.0576104763939068E+31</v>
      </c>
      <c r="FEL28" s="222">
        <f t="shared" ref="FEL28" si="4179">FEJ28*$C$28</f>
        <v>0</v>
      </c>
      <c r="FEM28" s="222">
        <f t="shared" ref="FEM28" si="4180">FEK28*$C$28</f>
        <v>2.119338790685724E+31</v>
      </c>
      <c r="FEN28" s="222">
        <f t="shared" ref="FEN28" si="4181">FEL28*$C$28</f>
        <v>0</v>
      </c>
      <c r="FEO28" s="222">
        <f t="shared" ref="FEO28" si="4182">FEM28*$C$28</f>
        <v>2.1829189544062959E+31</v>
      </c>
      <c r="FEP28" s="222">
        <f t="shared" ref="FEP28" si="4183">FEN28*$C$28</f>
        <v>0</v>
      </c>
      <c r="FEQ28" s="222">
        <f t="shared" ref="FEQ28" si="4184">FEO28*$C$28</f>
        <v>2.248406523038485E+31</v>
      </c>
      <c r="FER28" s="222">
        <f t="shared" ref="FER28" si="4185">FEP28*$C$28</f>
        <v>0</v>
      </c>
      <c r="FES28" s="222">
        <f t="shared" ref="FES28" si="4186">FEQ28*$C$28</f>
        <v>2.3158587187296395E+31</v>
      </c>
      <c r="FET28" s="222">
        <f t="shared" ref="FET28" si="4187">FER28*$C$28</f>
        <v>0</v>
      </c>
      <c r="FEU28" s="222">
        <f t="shared" ref="FEU28" si="4188">FES28*$C$28</f>
        <v>2.3853344802915288E+31</v>
      </c>
      <c r="FEV28" s="222">
        <f t="shared" ref="FEV28" si="4189">FET28*$C$28</f>
        <v>0</v>
      </c>
      <c r="FEW28" s="222">
        <f t="shared" ref="FEW28" si="4190">FEU28*$C$28</f>
        <v>2.4568945147002746E+31</v>
      </c>
      <c r="FEX28" s="222">
        <f t="shared" ref="FEX28" si="4191">FEV28*$C$28</f>
        <v>0</v>
      </c>
      <c r="FEY28" s="222">
        <f t="shared" ref="FEY28" si="4192">FEW28*$C$28</f>
        <v>2.530601350141283E+31</v>
      </c>
      <c r="FEZ28" s="222">
        <f t="shared" ref="FEZ28" si="4193">FEX28*$C$28</f>
        <v>0</v>
      </c>
      <c r="FFA28" s="222">
        <f t="shared" ref="FFA28" si="4194">FEY28*$C$28</f>
        <v>2.6065193906455216E+31</v>
      </c>
      <c r="FFB28" s="222">
        <f t="shared" ref="FFB28" si="4195">FEZ28*$C$28</f>
        <v>0</v>
      </c>
      <c r="FFC28" s="222">
        <f t="shared" ref="FFC28" si="4196">FFA28*$C$28</f>
        <v>2.6847149723648875E+31</v>
      </c>
      <c r="FFD28" s="222">
        <f t="shared" ref="FFD28" si="4197">FFB28*$C$28</f>
        <v>0</v>
      </c>
      <c r="FFE28" s="222">
        <f t="shared" ref="FFE28" si="4198">FFC28*$C$28</f>
        <v>2.765256421535834E+31</v>
      </c>
      <c r="FFF28" s="222">
        <f t="shared" ref="FFF28" si="4199">FFD28*$C$28</f>
        <v>0</v>
      </c>
      <c r="FFG28" s="222">
        <f t="shared" ref="FFG28" si="4200">FFE28*$C$28</f>
        <v>2.848214114181909E+31</v>
      </c>
      <c r="FFH28" s="222">
        <f t="shared" ref="FFH28" si="4201">FFF28*$C$28</f>
        <v>0</v>
      </c>
      <c r="FFI28" s="222">
        <f t="shared" ref="FFI28" si="4202">FFG28*$C$28</f>
        <v>2.9336605376073663E+31</v>
      </c>
      <c r="FFJ28" s="222">
        <f t="shared" ref="FFJ28" si="4203">FFH28*$C$28</f>
        <v>0</v>
      </c>
      <c r="FFK28" s="222">
        <f t="shared" ref="FFK28" si="4204">FFI28*$C$28</f>
        <v>3.0216703537355874E+31</v>
      </c>
      <c r="FFL28" s="222">
        <f t="shared" ref="FFL28" si="4205">FFJ28*$C$28</f>
        <v>0</v>
      </c>
      <c r="FFM28" s="222">
        <f t="shared" ref="FFM28" si="4206">FFK28*$C$28</f>
        <v>3.1123204643476553E+31</v>
      </c>
      <c r="FFN28" s="222">
        <f t="shared" ref="FFN28" si="4207">FFL28*$C$28</f>
        <v>0</v>
      </c>
      <c r="FFO28" s="222">
        <f t="shared" ref="FFO28" si="4208">FFM28*$C$28</f>
        <v>3.2056900782780851E+31</v>
      </c>
      <c r="FFP28" s="222">
        <f t="shared" ref="FFP28" si="4209">FFN28*$C$28</f>
        <v>0</v>
      </c>
      <c r="FFQ28" s="222">
        <f t="shared" ref="FFQ28" si="4210">FFO28*$C$28</f>
        <v>3.3018607806264277E+31</v>
      </c>
      <c r="FFR28" s="222">
        <f t="shared" ref="FFR28" si="4211">FFP28*$C$28</f>
        <v>0</v>
      </c>
      <c r="FFS28" s="222">
        <f t="shared" ref="FFS28" si="4212">FFQ28*$C$28</f>
        <v>3.4009166040452204E+31</v>
      </c>
      <c r="FFT28" s="222">
        <f t="shared" ref="FFT28" si="4213">FFR28*$C$28</f>
        <v>0</v>
      </c>
      <c r="FFU28" s="222">
        <f t="shared" ref="FFU28" si="4214">FFS28*$C$28</f>
        <v>3.502944102166577E+31</v>
      </c>
      <c r="FFV28" s="222">
        <f t="shared" ref="FFV28" si="4215">FFT28*$C$28</f>
        <v>0</v>
      </c>
      <c r="FFW28" s="222">
        <f t="shared" ref="FFW28" si="4216">FFU28*$C$28</f>
        <v>3.6080324252315744E+31</v>
      </c>
      <c r="FFX28" s="222">
        <f t="shared" ref="FFX28" si="4217">FFV28*$C$28</f>
        <v>0</v>
      </c>
      <c r="FFY28" s="222">
        <f t="shared" ref="FFY28" si="4218">FFW28*$C$28</f>
        <v>3.7162733979885215E+31</v>
      </c>
      <c r="FFZ28" s="222">
        <f t="shared" ref="FFZ28" si="4219">FFX28*$C$28</f>
        <v>0</v>
      </c>
      <c r="FGA28" s="222">
        <f t="shared" ref="FGA28" si="4220">FFY28*$C$28</f>
        <v>3.8277615999281774E+31</v>
      </c>
      <c r="FGB28" s="222">
        <f t="shared" ref="FGB28" si="4221">FFZ28*$C$28</f>
        <v>0</v>
      </c>
      <c r="FGC28" s="222">
        <f t="shared" ref="FGC28" si="4222">FGA28*$C$28</f>
        <v>3.942594447926023E+31</v>
      </c>
      <c r="FGD28" s="222">
        <f t="shared" ref="FGD28" si="4223">FGB28*$C$28</f>
        <v>0</v>
      </c>
      <c r="FGE28" s="222">
        <f t="shared" ref="FGE28" si="4224">FGC28*$C$28</f>
        <v>4.0608722813638038E+31</v>
      </c>
      <c r="FGF28" s="222">
        <f t="shared" ref="FGF28" si="4225">FGD28*$C$28</f>
        <v>0</v>
      </c>
      <c r="FGG28" s="222">
        <f t="shared" ref="FGG28" si="4226">FGE28*$C$28</f>
        <v>4.1826984498047184E+31</v>
      </c>
      <c r="FGH28" s="222">
        <f t="shared" ref="FGH28" si="4227">FGF28*$C$28</f>
        <v>0</v>
      </c>
      <c r="FGI28" s="222">
        <f t="shared" ref="FGI28" si="4228">FGG28*$C$28</f>
        <v>4.3081794032988605E+31</v>
      </c>
      <c r="FGJ28" s="222">
        <f t="shared" ref="FGJ28" si="4229">FGH28*$C$28</f>
        <v>0</v>
      </c>
      <c r="FGK28" s="222">
        <f t="shared" ref="FGK28" si="4230">FGI28*$C$28</f>
        <v>4.4374247853978264E+31</v>
      </c>
      <c r="FGL28" s="222">
        <f t="shared" ref="FGL28" si="4231">FGJ28*$C$28</f>
        <v>0</v>
      </c>
      <c r="FGM28" s="222">
        <f t="shared" ref="FGM28" si="4232">FGK28*$C$28</f>
        <v>4.5705475289597609E+31</v>
      </c>
      <c r="FGN28" s="222">
        <f t="shared" ref="FGN28" si="4233">FGL28*$C$28</f>
        <v>0</v>
      </c>
      <c r="FGO28" s="222">
        <f t="shared" ref="FGO28" si="4234">FGM28*$C$28</f>
        <v>4.7076639548285535E+31</v>
      </c>
      <c r="FGP28" s="222">
        <f t="shared" ref="FGP28" si="4235">FGN28*$C$28</f>
        <v>0</v>
      </c>
      <c r="FGQ28" s="222">
        <f t="shared" ref="FGQ28" si="4236">FGO28*$C$28</f>
        <v>4.8488938734734106E+31</v>
      </c>
      <c r="FGR28" s="222">
        <f t="shared" ref="FGR28" si="4237">FGP28*$C$28</f>
        <v>0</v>
      </c>
      <c r="FGS28" s="222">
        <f t="shared" ref="FGS28" si="4238">FGQ28*$C$28</f>
        <v>4.9943606896776127E+31</v>
      </c>
      <c r="FGT28" s="222">
        <f t="shared" ref="FGT28" si="4239">FGR28*$C$28</f>
        <v>0</v>
      </c>
      <c r="FGU28" s="222">
        <f t="shared" ref="FGU28" si="4240">FGS28*$C$28</f>
        <v>5.1441915103679412E+31</v>
      </c>
      <c r="FGV28" s="222">
        <f t="shared" ref="FGV28" si="4241">FGT28*$C$28</f>
        <v>0</v>
      </c>
      <c r="FGW28" s="222">
        <f t="shared" ref="FGW28" si="4242">FGU28*$C$28</f>
        <v>5.2985172556789799E+31</v>
      </c>
      <c r="FGX28" s="222">
        <f t="shared" ref="FGX28" si="4243">FGV28*$C$28</f>
        <v>0</v>
      </c>
      <c r="FGY28" s="222">
        <f t="shared" ref="FGY28" si="4244">FGW28*$C$28</f>
        <v>5.4574727733493493E+31</v>
      </c>
      <c r="FGZ28" s="222">
        <f t="shared" ref="FGZ28" si="4245">FGX28*$C$28</f>
        <v>0</v>
      </c>
      <c r="FHA28" s="222">
        <f t="shared" ref="FHA28" si="4246">FGY28*$C$28</f>
        <v>5.6211969565498301E+31</v>
      </c>
      <c r="FHB28" s="222">
        <f t="shared" ref="FHB28" si="4247">FGZ28*$C$28</f>
        <v>0</v>
      </c>
      <c r="FHC28" s="222">
        <f t="shared" ref="FHC28" si="4248">FHA28*$C$28</f>
        <v>5.7898328652463247E+31</v>
      </c>
      <c r="FHD28" s="222">
        <f t="shared" ref="FHD28" si="4249">FHB28*$C$28</f>
        <v>0</v>
      </c>
      <c r="FHE28" s="222">
        <f t="shared" ref="FHE28" si="4250">FHC28*$C$28</f>
        <v>5.963527851203715E+31</v>
      </c>
      <c r="FHF28" s="222">
        <f t="shared" ref="FHF28" si="4251">FHD28*$C$28</f>
        <v>0</v>
      </c>
      <c r="FHG28" s="222">
        <f t="shared" ref="FHG28" si="4252">FHE28*$C$28</f>
        <v>6.142433686739827E+31</v>
      </c>
      <c r="FHH28" s="222">
        <f t="shared" ref="FHH28" si="4253">FHF28*$C$28</f>
        <v>0</v>
      </c>
      <c r="FHI28" s="222">
        <f t="shared" ref="FHI28" si="4254">FHG28*$C$28</f>
        <v>6.3267066973420216E+31</v>
      </c>
      <c r="FHJ28" s="222">
        <f t="shared" ref="FHJ28" si="4255">FHH28*$C$28</f>
        <v>0</v>
      </c>
      <c r="FHK28" s="222">
        <f t="shared" ref="FHK28" si="4256">FHI28*$C$28</f>
        <v>6.5165078982622824E+31</v>
      </c>
      <c r="FHL28" s="222">
        <f t="shared" ref="FHL28" si="4257">FHJ28*$C$28</f>
        <v>0</v>
      </c>
      <c r="FHM28" s="222">
        <f t="shared" ref="FHM28" si="4258">FHK28*$C$28</f>
        <v>6.7120031352101507E+31</v>
      </c>
      <c r="FHN28" s="222">
        <f t="shared" ref="FHN28" si="4259">FHL28*$C$28</f>
        <v>0</v>
      </c>
      <c r="FHO28" s="222">
        <f t="shared" ref="FHO28" si="4260">FHM28*$C$28</f>
        <v>6.9133632292664557E+31</v>
      </c>
      <c r="FHP28" s="222">
        <f t="shared" ref="FHP28" si="4261">FHN28*$C$28</f>
        <v>0</v>
      </c>
      <c r="FHQ28" s="222">
        <f t="shared" ref="FHQ28" si="4262">FHO28*$C$28</f>
        <v>7.12076412614445E+31</v>
      </c>
      <c r="FHR28" s="222">
        <f t="shared" ref="FHR28" si="4263">FHP28*$C$28</f>
        <v>0</v>
      </c>
      <c r="FHS28" s="222">
        <f t="shared" ref="FHS28" si="4264">FHQ28*$C$28</f>
        <v>7.3343870499287835E+31</v>
      </c>
      <c r="FHT28" s="222">
        <f t="shared" ref="FHT28" si="4265">FHR28*$C$28</f>
        <v>0</v>
      </c>
      <c r="FHU28" s="222">
        <f t="shared" ref="FHU28" si="4266">FHS28*$C$28</f>
        <v>7.5544186614266475E+31</v>
      </c>
      <c r="FHV28" s="222">
        <f t="shared" ref="FHV28" si="4267">FHT28*$C$28</f>
        <v>0</v>
      </c>
      <c r="FHW28" s="222">
        <f t="shared" ref="FHW28" si="4268">FHU28*$C$28</f>
        <v>7.7810512212694473E+31</v>
      </c>
      <c r="FHX28" s="222">
        <f t="shared" ref="FHX28" si="4269">FHV28*$C$28</f>
        <v>0</v>
      </c>
      <c r="FHY28" s="222">
        <f t="shared" ref="FHY28" si="4270">FHW28*$C$28</f>
        <v>8.0144827579075307E+31</v>
      </c>
      <c r="FHZ28" s="222">
        <f t="shared" ref="FHZ28" si="4271">FHX28*$C$28</f>
        <v>0</v>
      </c>
      <c r="FIA28" s="222">
        <f t="shared" ref="FIA28" si="4272">FHY28*$C$28</f>
        <v>8.2549172406447576E+31</v>
      </c>
      <c r="FIB28" s="222">
        <f t="shared" ref="FIB28" si="4273">FHZ28*$C$28</f>
        <v>0</v>
      </c>
      <c r="FIC28" s="222">
        <f t="shared" ref="FIC28" si="4274">FIA28*$C$28</f>
        <v>8.502564757864101E+31</v>
      </c>
      <c r="FID28" s="222">
        <f t="shared" ref="FID28" si="4275">FIB28*$C$28</f>
        <v>0</v>
      </c>
      <c r="FIE28" s="222">
        <f t="shared" ref="FIE28" si="4276">FIC28*$C$28</f>
        <v>8.7576417006000238E+31</v>
      </c>
      <c r="FIF28" s="222">
        <f t="shared" ref="FIF28" si="4277">FID28*$C$28</f>
        <v>0</v>
      </c>
      <c r="FIG28" s="222">
        <f t="shared" ref="FIG28" si="4278">FIE28*$C$28</f>
        <v>9.0203709516180238E+31</v>
      </c>
      <c r="FIH28" s="222">
        <f t="shared" ref="FIH28" si="4279">FIF28*$C$28</f>
        <v>0</v>
      </c>
      <c r="FII28" s="222">
        <f t="shared" ref="FII28" si="4280">FIG28*$C$28</f>
        <v>9.2909820801665646E+31</v>
      </c>
      <c r="FIJ28" s="222">
        <f t="shared" ref="FIJ28" si="4281">FIH28*$C$28</f>
        <v>0</v>
      </c>
      <c r="FIK28" s="222">
        <f t="shared" ref="FIK28" si="4282">FII28*$C$28</f>
        <v>9.5697115425715619E+31</v>
      </c>
      <c r="FIL28" s="222">
        <f t="shared" ref="FIL28" si="4283">FIJ28*$C$28</f>
        <v>0</v>
      </c>
      <c r="FIM28" s="222">
        <f t="shared" ref="FIM28" si="4284">FIK28*$C$28</f>
        <v>9.8568028888487087E+31</v>
      </c>
      <c r="FIN28" s="222">
        <f t="shared" ref="FIN28" si="4285">FIL28*$C$28</f>
        <v>0</v>
      </c>
      <c r="FIO28" s="222">
        <f t="shared" ref="FIO28" si="4286">FIM28*$C$28</f>
        <v>1.015250697551417E+32</v>
      </c>
      <c r="FIP28" s="222">
        <f t="shared" ref="FIP28" si="4287">FIN28*$C$28</f>
        <v>0</v>
      </c>
      <c r="FIQ28" s="222">
        <f t="shared" ref="FIQ28" si="4288">FIO28*$C$28</f>
        <v>1.0457082184779595E+32</v>
      </c>
      <c r="FIR28" s="222">
        <f t="shared" ref="FIR28" si="4289">FIP28*$C$28</f>
        <v>0</v>
      </c>
      <c r="FIS28" s="222">
        <f t="shared" ref="FIS28" si="4290">FIQ28*$C$28</f>
        <v>1.0770794650322983E+32</v>
      </c>
      <c r="FIT28" s="222">
        <f t="shared" ref="FIT28" si="4291">FIR28*$C$28</f>
        <v>0</v>
      </c>
      <c r="FIU28" s="222">
        <f t="shared" ref="FIU28" si="4292">FIS28*$C$28</f>
        <v>1.1093918489832674E+32</v>
      </c>
      <c r="FIV28" s="222">
        <f t="shared" ref="FIV28" si="4293">FIT28*$C$28</f>
        <v>0</v>
      </c>
      <c r="FIW28" s="222">
        <f t="shared" ref="FIW28" si="4294">FIU28*$C$28</f>
        <v>1.1426736044527654E+32</v>
      </c>
      <c r="FIX28" s="222">
        <f t="shared" ref="FIX28" si="4295">FIV28*$C$28</f>
        <v>0</v>
      </c>
      <c r="FIY28" s="222">
        <f t="shared" ref="FIY28" si="4296">FIW28*$C$28</f>
        <v>1.1769538125863484E+32</v>
      </c>
      <c r="FIZ28" s="222">
        <f t="shared" ref="FIZ28" si="4297">FIX28*$C$28</f>
        <v>0</v>
      </c>
      <c r="FJA28" s="222">
        <f t="shared" ref="FJA28" si="4298">FIY28*$C$28</f>
        <v>1.2122624269639389E+32</v>
      </c>
      <c r="FJB28" s="222">
        <f t="shared" ref="FJB28" si="4299">FIZ28*$C$28</f>
        <v>0</v>
      </c>
      <c r="FJC28" s="222">
        <f t="shared" ref="FJC28" si="4300">FJA28*$C$28</f>
        <v>1.2486302997728572E+32</v>
      </c>
      <c r="FJD28" s="222">
        <f t="shared" ref="FJD28" si="4301">FJB28*$C$28</f>
        <v>0</v>
      </c>
      <c r="FJE28" s="222">
        <f t="shared" ref="FJE28" si="4302">FJC28*$C$28</f>
        <v>1.286089208766043E+32</v>
      </c>
      <c r="FJF28" s="222">
        <f t="shared" ref="FJF28" si="4303">FJD28*$C$28</f>
        <v>0</v>
      </c>
      <c r="FJG28" s="222">
        <f t="shared" ref="FJG28" si="4304">FJE28*$C$28</f>
        <v>1.3246718850290243E+32</v>
      </c>
      <c r="FJH28" s="222">
        <f t="shared" ref="FJH28" si="4305">FJF28*$C$28</f>
        <v>0</v>
      </c>
      <c r="FJI28" s="222">
        <f t="shared" ref="FJI28" si="4306">FJG28*$C$28</f>
        <v>1.3644120415798951E+32</v>
      </c>
      <c r="FJJ28" s="222">
        <f t="shared" ref="FJJ28" si="4307">FJH28*$C$28</f>
        <v>0</v>
      </c>
      <c r="FJK28" s="222">
        <f t="shared" ref="FJK28" si="4308">FJI28*$C$28</f>
        <v>1.4053444028272921E+32</v>
      </c>
      <c r="FJL28" s="222">
        <f t="shared" ref="FJL28" si="4309">FJJ28*$C$28</f>
        <v>0</v>
      </c>
      <c r="FJM28" s="222">
        <f t="shared" ref="FJM28" si="4310">FJK28*$C$28</f>
        <v>1.4475047349121109E+32</v>
      </c>
      <c r="FJN28" s="222">
        <f t="shared" ref="FJN28" si="4311">FJL28*$C$28</f>
        <v>0</v>
      </c>
      <c r="FJO28" s="222">
        <f t="shared" ref="FJO28" si="4312">FJM28*$C$28</f>
        <v>1.4909298769594743E+32</v>
      </c>
      <c r="FJP28" s="222">
        <f t="shared" ref="FJP28" si="4313">FJN28*$C$28</f>
        <v>0</v>
      </c>
      <c r="FJQ28" s="222">
        <f t="shared" ref="FJQ28" si="4314">FJO28*$C$28</f>
        <v>1.5356577732682585E+32</v>
      </c>
      <c r="FJR28" s="222">
        <f t="shared" ref="FJR28" si="4315">FJP28*$C$28</f>
        <v>0</v>
      </c>
      <c r="FJS28" s="222">
        <f t="shared" ref="FJS28" si="4316">FJQ28*$C$28</f>
        <v>1.5817275064663063E+32</v>
      </c>
      <c r="FJT28" s="222">
        <f t="shared" ref="FJT28" si="4317">FJR28*$C$28</f>
        <v>0</v>
      </c>
      <c r="FJU28" s="222">
        <f t="shared" ref="FJU28" si="4318">FJS28*$C$28</f>
        <v>1.6291793316602956E+32</v>
      </c>
      <c r="FJV28" s="222">
        <f t="shared" ref="FJV28" si="4319">FJT28*$C$28</f>
        <v>0</v>
      </c>
      <c r="FJW28" s="222">
        <f t="shared" ref="FJW28" si="4320">FJU28*$C$28</f>
        <v>1.6780547116101043E+32</v>
      </c>
      <c r="FJX28" s="222">
        <f t="shared" ref="FJX28" si="4321">FJV28*$C$28</f>
        <v>0</v>
      </c>
      <c r="FJY28" s="222">
        <f t="shared" ref="FJY28" si="4322">FJW28*$C$28</f>
        <v>1.7283963529584075E+32</v>
      </c>
      <c r="FJZ28" s="222">
        <f t="shared" ref="FJZ28" si="4323">FJX28*$C$28</f>
        <v>0</v>
      </c>
      <c r="FKA28" s="222">
        <f t="shared" ref="FKA28" si="4324">FJY28*$C$28</f>
        <v>1.7802482435471597E+32</v>
      </c>
      <c r="FKB28" s="222">
        <f t="shared" ref="FKB28" si="4325">FJZ28*$C$28</f>
        <v>0</v>
      </c>
      <c r="FKC28" s="222">
        <f t="shared" ref="FKC28" si="4326">FKA28*$C$28</f>
        <v>1.8336556908535744E+32</v>
      </c>
      <c r="FKD28" s="222">
        <f t="shared" ref="FKD28" si="4327">FKB28*$C$28</f>
        <v>0</v>
      </c>
      <c r="FKE28" s="222">
        <f t="shared" ref="FKE28" si="4328">FKC28*$C$28</f>
        <v>1.8886653615791817E+32</v>
      </c>
      <c r="FKF28" s="222">
        <f t="shared" ref="FKF28" si="4329">FKD28*$C$28</f>
        <v>0</v>
      </c>
      <c r="FKG28" s="222">
        <f t="shared" ref="FKG28" si="4330">FKE28*$C$28</f>
        <v>1.945325322426557E+32</v>
      </c>
      <c r="FKH28" s="222">
        <f t="shared" ref="FKH28" si="4331">FKF28*$C$28</f>
        <v>0</v>
      </c>
      <c r="FKI28" s="222">
        <f t="shared" ref="FKI28" si="4332">FKG28*$C$28</f>
        <v>2.0036850820993537E+32</v>
      </c>
      <c r="FKJ28" s="222">
        <f t="shared" ref="FKJ28" si="4333">FKH28*$C$28</f>
        <v>0</v>
      </c>
      <c r="FKK28" s="222">
        <f t="shared" ref="FKK28" si="4334">FKI28*$C$28</f>
        <v>2.0637956345623344E+32</v>
      </c>
      <c r="FKL28" s="222">
        <f t="shared" ref="FKL28" si="4335">FKJ28*$C$28</f>
        <v>0</v>
      </c>
      <c r="FKM28" s="222">
        <f t="shared" ref="FKM28" si="4336">FKK28*$C$28</f>
        <v>2.1257095035992044E+32</v>
      </c>
      <c r="FKN28" s="222">
        <f t="shared" ref="FKN28" si="4337">FKL28*$C$28</f>
        <v>0</v>
      </c>
      <c r="FKO28" s="222">
        <f t="shared" ref="FKO28" si="4338">FKM28*$C$28</f>
        <v>2.1894807887071805E+32</v>
      </c>
      <c r="FKP28" s="222">
        <f t="shared" ref="FKP28" si="4339">FKN28*$C$28</f>
        <v>0</v>
      </c>
      <c r="FKQ28" s="222">
        <f t="shared" ref="FKQ28" si="4340">FKO28*$C$28</f>
        <v>2.2551652123683959E+32</v>
      </c>
      <c r="FKR28" s="222">
        <f t="shared" ref="FKR28" si="4341">FKP28*$C$28</f>
        <v>0</v>
      </c>
      <c r="FKS28" s="222">
        <f t="shared" ref="FKS28" si="4342">FKQ28*$C$28</f>
        <v>2.322820168739448E+32</v>
      </c>
      <c r="FKT28" s="222">
        <f t="shared" ref="FKT28" si="4343">FKR28*$C$28</f>
        <v>0</v>
      </c>
      <c r="FKU28" s="222">
        <f t="shared" ref="FKU28" si="4344">FKS28*$C$28</f>
        <v>2.3925047738016314E+32</v>
      </c>
      <c r="FKV28" s="222">
        <f t="shared" ref="FKV28" si="4345">FKT28*$C$28</f>
        <v>0</v>
      </c>
      <c r="FKW28" s="222">
        <f t="shared" ref="FKW28" si="4346">FKU28*$C$28</f>
        <v>2.4642799170156803E+32</v>
      </c>
      <c r="FKX28" s="222">
        <f t="shared" ref="FKX28" si="4347">FKV28*$C$28</f>
        <v>0</v>
      </c>
      <c r="FKY28" s="222">
        <f t="shared" ref="FKY28" si="4348">FKW28*$C$28</f>
        <v>2.538208314526151E+32</v>
      </c>
      <c r="FKZ28" s="222">
        <f t="shared" ref="FKZ28" si="4349">FKX28*$C$28</f>
        <v>0</v>
      </c>
      <c r="FLA28" s="222">
        <f t="shared" ref="FLA28" si="4350">FKY28*$C$28</f>
        <v>2.6143545639619356E+32</v>
      </c>
      <c r="FLB28" s="222">
        <f t="shared" ref="FLB28" si="4351">FKZ28*$C$28</f>
        <v>0</v>
      </c>
      <c r="FLC28" s="222">
        <f t="shared" ref="FLC28" si="4352">FLA28*$C$28</f>
        <v>2.6927852008807936E+32</v>
      </c>
      <c r="FLD28" s="222">
        <f t="shared" ref="FLD28" si="4353">FLB28*$C$28</f>
        <v>0</v>
      </c>
      <c r="FLE28" s="222">
        <f t="shared" ref="FLE28" si="4354">FLC28*$C$28</f>
        <v>2.7735687569072174E+32</v>
      </c>
      <c r="FLF28" s="222">
        <f t="shared" ref="FLF28" si="4355">FLD28*$C$28</f>
        <v>0</v>
      </c>
      <c r="FLG28" s="222">
        <f t="shared" ref="FLG28" si="4356">FLE28*$C$28</f>
        <v>2.8567758196144341E+32</v>
      </c>
      <c r="FLH28" s="222">
        <f t="shared" ref="FLH28" si="4357">FLF28*$C$28</f>
        <v>0</v>
      </c>
      <c r="FLI28" s="222">
        <f t="shared" ref="FLI28" si="4358">FLG28*$C$28</f>
        <v>2.9424790942028671E+32</v>
      </c>
      <c r="FLJ28" s="222">
        <f t="shared" ref="FLJ28" si="4359">FLH28*$C$28</f>
        <v>0</v>
      </c>
      <c r="FLK28" s="222">
        <f t="shared" ref="FLK28" si="4360">FLI28*$C$28</f>
        <v>3.0307534670289531E+32</v>
      </c>
      <c r="FLL28" s="222">
        <f t="shared" ref="FLL28" si="4361">FLJ28*$C$28</f>
        <v>0</v>
      </c>
      <c r="FLM28" s="222">
        <f t="shared" ref="FLM28" si="4362">FLK28*$C$28</f>
        <v>3.1216760710398218E+32</v>
      </c>
      <c r="FLN28" s="222">
        <f t="shared" ref="FLN28" si="4363">FLL28*$C$28</f>
        <v>0</v>
      </c>
      <c r="FLO28" s="222">
        <f t="shared" ref="FLO28" si="4364">FLM28*$C$28</f>
        <v>3.2153263531710167E+32</v>
      </c>
      <c r="FLP28" s="222">
        <f t="shared" ref="FLP28" si="4365">FLN28*$C$28</f>
        <v>0</v>
      </c>
      <c r="FLQ28" s="222">
        <f t="shared" ref="FLQ28" si="4366">FLO28*$C$28</f>
        <v>3.311786143766147E+32</v>
      </c>
      <c r="FLR28" s="222">
        <f t="shared" ref="FLR28" si="4367">FLP28*$C$28</f>
        <v>0</v>
      </c>
      <c r="FLS28" s="222">
        <f t="shared" ref="FLS28" si="4368">FLQ28*$C$28</f>
        <v>3.4111397280791313E+32</v>
      </c>
      <c r="FLT28" s="222">
        <f t="shared" ref="FLT28" si="4369">FLR28*$C$28</f>
        <v>0</v>
      </c>
      <c r="FLU28" s="222">
        <f t="shared" ref="FLU28" si="4370">FLS28*$C$28</f>
        <v>3.5134739199215051E+32</v>
      </c>
      <c r="FLV28" s="222">
        <f t="shared" ref="FLV28" si="4371">FLT28*$C$28</f>
        <v>0</v>
      </c>
      <c r="FLW28" s="222">
        <f t="shared" ref="FLW28" si="4372">FLU28*$C$28</f>
        <v>3.6188781375191501E+32</v>
      </c>
      <c r="FLX28" s="222">
        <f t="shared" ref="FLX28" si="4373">FLV28*$C$28</f>
        <v>0</v>
      </c>
      <c r="FLY28" s="222">
        <f t="shared" ref="FLY28" si="4374">FLW28*$C$28</f>
        <v>3.7274444816447248E+32</v>
      </c>
      <c r="FLZ28" s="222">
        <f t="shared" ref="FLZ28" si="4375">FLX28*$C$28</f>
        <v>0</v>
      </c>
      <c r="FMA28" s="222">
        <f t="shared" ref="FMA28" si="4376">FLY28*$C$28</f>
        <v>3.8392678160940664E+32</v>
      </c>
      <c r="FMB28" s="222">
        <f t="shared" ref="FMB28" si="4377">FLZ28*$C$28</f>
        <v>0</v>
      </c>
      <c r="FMC28" s="222">
        <f t="shared" ref="FMC28" si="4378">FMA28*$C$28</f>
        <v>3.9544458505768883E+32</v>
      </c>
      <c r="FMD28" s="222">
        <f t="shared" ref="FMD28" si="4379">FMB28*$C$28</f>
        <v>0</v>
      </c>
      <c r="FME28" s="222">
        <f t="shared" ref="FME28" si="4380">FMC28*$C$28</f>
        <v>4.0730792260941948E+32</v>
      </c>
      <c r="FMF28" s="222">
        <f t="shared" ref="FMF28" si="4381">FMD28*$C$28</f>
        <v>0</v>
      </c>
      <c r="FMG28" s="222">
        <f t="shared" ref="FMG28" si="4382">FME28*$C$28</f>
        <v>4.1952716028770206E+32</v>
      </c>
      <c r="FMH28" s="222">
        <f t="shared" ref="FMH28" si="4383">FMF28*$C$28</f>
        <v>0</v>
      </c>
      <c r="FMI28" s="222">
        <f t="shared" ref="FMI28" si="4384">FMG28*$C$28</f>
        <v>4.3211297509633314E+32</v>
      </c>
      <c r="FMJ28" s="222">
        <f t="shared" ref="FMJ28" si="4385">FMH28*$C$28</f>
        <v>0</v>
      </c>
      <c r="FMK28" s="222">
        <f t="shared" ref="FMK28" si="4386">FMI28*$C$28</f>
        <v>4.4507636434922315E+32</v>
      </c>
      <c r="FML28" s="222">
        <f t="shared" ref="FML28" si="4387">FMJ28*$C$28</f>
        <v>0</v>
      </c>
      <c r="FMM28" s="222">
        <f t="shared" ref="FMM28" si="4388">FMK28*$C$28</f>
        <v>4.5842865527969985E+32</v>
      </c>
      <c r="FMN28" s="222">
        <f t="shared" ref="FMN28" si="4389">FML28*$C$28</f>
        <v>0</v>
      </c>
      <c r="FMO28" s="222">
        <f t="shared" ref="FMO28" si="4390">FMM28*$C$28</f>
        <v>4.7218151493809085E+32</v>
      </c>
      <c r="FMP28" s="222">
        <f t="shared" ref="FMP28" si="4391">FMN28*$C$28</f>
        <v>0</v>
      </c>
      <c r="FMQ28" s="222">
        <f t="shared" ref="FMQ28" si="4392">FMO28*$C$28</f>
        <v>4.8634696038623358E+32</v>
      </c>
      <c r="FMR28" s="222">
        <f t="shared" ref="FMR28" si="4393">FMP28*$C$28</f>
        <v>0</v>
      </c>
      <c r="FMS28" s="222">
        <f t="shared" ref="FMS28" si="4394">FMQ28*$C$28</f>
        <v>5.0093736919782061E+32</v>
      </c>
      <c r="FMT28" s="222">
        <f t="shared" ref="FMT28" si="4395">FMR28*$C$28</f>
        <v>0</v>
      </c>
      <c r="FMU28" s="222">
        <f t="shared" ref="FMU28" si="4396">FMS28*$C$28</f>
        <v>5.1596549027375523E+32</v>
      </c>
      <c r="FMV28" s="222">
        <f t="shared" ref="FMV28" si="4397">FMT28*$C$28</f>
        <v>0</v>
      </c>
      <c r="FMW28" s="222">
        <f t="shared" ref="FMW28" si="4398">FMU28*$C$28</f>
        <v>5.314444549819679E+32</v>
      </c>
      <c r="FMX28" s="222">
        <f t="shared" ref="FMX28" si="4399">FMV28*$C$28</f>
        <v>0</v>
      </c>
      <c r="FMY28" s="222">
        <f t="shared" ref="FMY28" si="4400">FMW28*$C$28</f>
        <v>5.4738778863142696E+32</v>
      </c>
      <c r="FMZ28" s="222">
        <f t="shared" ref="FMZ28" si="4401">FMX28*$C$28</f>
        <v>0</v>
      </c>
      <c r="FNA28" s="222">
        <f t="shared" ref="FNA28" si="4402">FMY28*$C$28</f>
        <v>5.6380942229036977E+32</v>
      </c>
      <c r="FNB28" s="222">
        <f t="shared" ref="FNB28" si="4403">FMZ28*$C$28</f>
        <v>0</v>
      </c>
      <c r="FNC28" s="222">
        <f t="shared" ref="FNC28" si="4404">FNA28*$C$28</f>
        <v>5.8072370495908085E+32</v>
      </c>
      <c r="FND28" s="222">
        <f t="shared" ref="FND28" si="4405">FNB28*$C$28</f>
        <v>0</v>
      </c>
      <c r="FNE28" s="222">
        <f t="shared" ref="FNE28" si="4406">FNC28*$C$28</f>
        <v>5.9814541610785326E+32</v>
      </c>
      <c r="FNF28" s="222">
        <f t="shared" ref="FNF28" si="4407">FND28*$C$28</f>
        <v>0</v>
      </c>
      <c r="FNG28" s="222">
        <f t="shared" ref="FNG28" si="4408">FNE28*$C$28</f>
        <v>6.1608977859108885E+32</v>
      </c>
      <c r="FNH28" s="222">
        <f t="shared" ref="FNH28" si="4409">FNF28*$C$28</f>
        <v>0</v>
      </c>
      <c r="FNI28" s="222">
        <f t="shared" ref="FNI28" si="4410">FNG28*$C$28</f>
        <v>6.3457247194882154E+32</v>
      </c>
      <c r="FNJ28" s="222">
        <f t="shared" ref="FNJ28" si="4411">FNH28*$C$28</f>
        <v>0</v>
      </c>
      <c r="FNK28" s="222">
        <f t="shared" ref="FNK28" si="4412">FNI28*$C$28</f>
        <v>6.5360964610728618E+32</v>
      </c>
      <c r="FNL28" s="222">
        <f t="shared" ref="FNL28" si="4413">FNJ28*$C$28</f>
        <v>0</v>
      </c>
      <c r="FNM28" s="222">
        <f t="shared" ref="FNM28" si="4414">FNK28*$C$28</f>
        <v>6.7321793549050473E+32</v>
      </c>
      <c r="FNN28" s="222">
        <f t="shared" ref="FNN28" si="4415">FNL28*$C$28</f>
        <v>0</v>
      </c>
      <c r="FNO28" s="222">
        <f t="shared" ref="FNO28" si="4416">FNM28*$C$28</f>
        <v>6.9341447355521984E+32</v>
      </c>
      <c r="FNP28" s="222">
        <f t="shared" ref="FNP28" si="4417">FNN28*$C$28</f>
        <v>0</v>
      </c>
      <c r="FNQ28" s="222">
        <f t="shared" ref="FNQ28" si="4418">FNO28*$C$28</f>
        <v>7.1421690776187649E+32</v>
      </c>
      <c r="FNR28" s="222">
        <f t="shared" ref="FNR28" si="4419">FNP28*$C$28</f>
        <v>0</v>
      </c>
      <c r="FNS28" s="222">
        <f t="shared" ref="FNS28" si="4420">FNQ28*$C$28</f>
        <v>7.3564341499473283E+32</v>
      </c>
      <c r="FNT28" s="222">
        <f t="shared" ref="FNT28" si="4421">FNR28*$C$28</f>
        <v>0</v>
      </c>
      <c r="FNU28" s="222">
        <f t="shared" ref="FNU28" si="4422">FNS28*$C$28</f>
        <v>7.577127174445749E+32</v>
      </c>
      <c r="FNV28" s="222">
        <f t="shared" ref="FNV28" si="4423">FNT28*$C$28</f>
        <v>0</v>
      </c>
      <c r="FNW28" s="222">
        <f t="shared" ref="FNW28" si="4424">FNU28*$C$28</f>
        <v>7.8044409896791211E+32</v>
      </c>
      <c r="FNX28" s="222">
        <f t="shared" ref="FNX28" si="4425">FNV28*$C$28</f>
        <v>0</v>
      </c>
      <c r="FNY28" s="222">
        <f t="shared" ref="FNY28" si="4426">FNW28*$C$28</f>
        <v>8.0385742193694956E+32</v>
      </c>
      <c r="FNZ28" s="222">
        <f t="shared" ref="FNZ28" si="4427">FNX28*$C$28</f>
        <v>0</v>
      </c>
      <c r="FOA28" s="222">
        <f t="shared" ref="FOA28" si="4428">FNY28*$C$28</f>
        <v>8.2797314459505813E+32</v>
      </c>
      <c r="FOB28" s="222">
        <f t="shared" ref="FOB28" si="4429">FNZ28*$C$28</f>
        <v>0</v>
      </c>
      <c r="FOC28" s="222">
        <f t="shared" ref="FOC28" si="4430">FOA28*$C$28</f>
        <v>8.5281233893290996E+32</v>
      </c>
      <c r="FOD28" s="222">
        <f t="shared" ref="FOD28" si="4431">FOB28*$C$28</f>
        <v>0</v>
      </c>
      <c r="FOE28" s="222">
        <f t="shared" ref="FOE28" si="4432">FOC28*$C$28</f>
        <v>8.7839670910089726E+32</v>
      </c>
      <c r="FOF28" s="222">
        <f t="shared" ref="FOF28" si="4433">FOD28*$C$28</f>
        <v>0</v>
      </c>
      <c r="FOG28" s="222">
        <f t="shared" ref="FOG28" si="4434">FOE28*$C$28</f>
        <v>9.0474861037392423E+32</v>
      </c>
      <c r="FOH28" s="222">
        <f t="shared" ref="FOH28" si="4435">FOF28*$C$28</f>
        <v>0</v>
      </c>
      <c r="FOI28" s="222">
        <f t="shared" ref="FOI28" si="4436">FOG28*$C$28</f>
        <v>9.3189106868514199E+32</v>
      </c>
      <c r="FOJ28" s="222">
        <f t="shared" ref="FOJ28" si="4437">FOH28*$C$28</f>
        <v>0</v>
      </c>
      <c r="FOK28" s="222">
        <f t="shared" ref="FOK28" si="4438">FOI28*$C$28</f>
        <v>9.5984780074569629E+32</v>
      </c>
      <c r="FOL28" s="222">
        <f t="shared" ref="FOL28" si="4439">FOJ28*$C$28</f>
        <v>0</v>
      </c>
      <c r="FOM28" s="222">
        <f t="shared" ref="FOM28" si="4440">FOK28*$C$28</f>
        <v>9.8864323476806716E+32</v>
      </c>
      <c r="FON28" s="222">
        <f t="shared" ref="FON28" si="4441">FOL28*$C$28</f>
        <v>0</v>
      </c>
      <c r="FOO28" s="222">
        <f t="shared" ref="FOO28" si="4442">FOM28*$C$28</f>
        <v>1.0183025318111092E+33</v>
      </c>
      <c r="FOP28" s="222">
        <f t="shared" ref="FOP28" si="4443">FON28*$C$28</f>
        <v>0</v>
      </c>
      <c r="FOQ28" s="222">
        <f t="shared" ref="FOQ28" si="4444">FOO28*$C$28</f>
        <v>1.0488516077654424E+33</v>
      </c>
      <c r="FOR28" s="222">
        <f t="shared" ref="FOR28" si="4445">FOP28*$C$28</f>
        <v>0</v>
      </c>
      <c r="FOS28" s="222">
        <f t="shared" ref="FOS28" si="4446">FOQ28*$C$28</f>
        <v>1.0803171559984058E+33</v>
      </c>
      <c r="FOT28" s="222">
        <f t="shared" ref="FOT28" si="4447">FOR28*$C$28</f>
        <v>0</v>
      </c>
      <c r="FOU28" s="222">
        <f t="shared" ref="FOU28" si="4448">FOS28*$C$28</f>
        <v>1.1127266706783579E+33</v>
      </c>
      <c r="FOV28" s="222">
        <f t="shared" ref="FOV28" si="4449">FOT28*$C$28</f>
        <v>0</v>
      </c>
      <c r="FOW28" s="222">
        <f t="shared" ref="FOW28" si="4450">FOU28*$C$28</f>
        <v>1.1461084707987088E+33</v>
      </c>
      <c r="FOX28" s="222">
        <f t="shared" ref="FOX28" si="4451">FOV28*$C$28</f>
        <v>0</v>
      </c>
      <c r="FOY28" s="222">
        <f t="shared" ref="FOY28" si="4452">FOW28*$C$28</f>
        <v>1.1804917249226701E+33</v>
      </c>
      <c r="FOZ28" s="222">
        <f t="shared" ref="FOZ28" si="4453">FOX28*$C$28</f>
        <v>0</v>
      </c>
      <c r="FPA28" s="222">
        <f t="shared" ref="FPA28" si="4454">FOY28*$C$28</f>
        <v>1.2159064766703503E+33</v>
      </c>
      <c r="FPB28" s="222">
        <f t="shared" ref="FPB28" si="4455">FOZ28*$C$28</f>
        <v>0</v>
      </c>
      <c r="FPC28" s="222">
        <f t="shared" ref="FPC28" si="4456">FPA28*$C$28</f>
        <v>1.2523836709704609E+33</v>
      </c>
      <c r="FPD28" s="222">
        <f t="shared" ref="FPD28" si="4457">FPB28*$C$28</f>
        <v>0</v>
      </c>
      <c r="FPE28" s="222">
        <f t="shared" ref="FPE28" si="4458">FPC28*$C$28</f>
        <v>1.2899551810995747E+33</v>
      </c>
      <c r="FPF28" s="222">
        <f t="shared" ref="FPF28" si="4459">FPD28*$C$28</f>
        <v>0</v>
      </c>
      <c r="FPG28" s="222">
        <f t="shared" ref="FPG28" si="4460">FPE28*$C$28</f>
        <v>1.3286538365325621E+33</v>
      </c>
      <c r="FPH28" s="222">
        <f t="shared" ref="FPH28" si="4461">FPF28*$C$28</f>
        <v>0</v>
      </c>
      <c r="FPI28" s="222">
        <f t="shared" ref="FPI28" si="4462">FPG28*$C$28</f>
        <v>1.3685134516285389E+33</v>
      </c>
      <c r="FPJ28" s="222">
        <f t="shared" ref="FPJ28" si="4463">FPH28*$C$28</f>
        <v>0</v>
      </c>
      <c r="FPK28" s="222">
        <f t="shared" ref="FPK28" si="4464">FPI28*$C$28</f>
        <v>1.4095688551773951E+33</v>
      </c>
      <c r="FPL28" s="222">
        <f t="shared" ref="FPL28" si="4465">FPJ28*$C$28</f>
        <v>0</v>
      </c>
      <c r="FPM28" s="222">
        <f t="shared" ref="FPM28" si="4466">FPK28*$C$28</f>
        <v>1.4518559208327171E+33</v>
      </c>
      <c r="FPN28" s="222">
        <f t="shared" ref="FPN28" si="4467">FPL28*$C$28</f>
        <v>0</v>
      </c>
      <c r="FPO28" s="222">
        <f t="shared" ref="FPO28" si="4468">FPM28*$C$28</f>
        <v>1.4954115984576985E+33</v>
      </c>
      <c r="FPP28" s="222">
        <f t="shared" ref="FPP28" si="4469">FPN28*$C$28</f>
        <v>0</v>
      </c>
      <c r="FPQ28" s="222">
        <f t="shared" ref="FPQ28" si="4470">FPO28*$C$28</f>
        <v>1.5402739464114293E+33</v>
      </c>
      <c r="FPR28" s="222">
        <f t="shared" ref="FPR28" si="4471">FPP28*$C$28</f>
        <v>0</v>
      </c>
      <c r="FPS28" s="222">
        <f t="shared" ref="FPS28" si="4472">FPQ28*$C$28</f>
        <v>1.5864821648037722E+33</v>
      </c>
      <c r="FPT28" s="222">
        <f t="shared" ref="FPT28" si="4473">FPR28*$C$28</f>
        <v>0</v>
      </c>
      <c r="FPU28" s="222">
        <f t="shared" ref="FPU28" si="4474">FPS28*$C$28</f>
        <v>1.6340766297478855E+33</v>
      </c>
      <c r="FPV28" s="222">
        <f t="shared" ref="FPV28" si="4475">FPT28*$C$28</f>
        <v>0</v>
      </c>
      <c r="FPW28" s="222">
        <f t="shared" ref="FPW28" si="4476">FPU28*$C$28</f>
        <v>1.6830989286403221E+33</v>
      </c>
      <c r="FPX28" s="222">
        <f t="shared" ref="FPX28" si="4477">FPV28*$C$28</f>
        <v>0</v>
      </c>
      <c r="FPY28" s="222">
        <f t="shared" ref="FPY28" si="4478">FPW28*$C$28</f>
        <v>1.7335918964995318E+33</v>
      </c>
      <c r="FPZ28" s="222">
        <f t="shared" ref="FPZ28" si="4479">FPX28*$C$28</f>
        <v>0</v>
      </c>
      <c r="FQA28" s="222">
        <f t="shared" ref="FQA28" si="4480">FPY28*$C$28</f>
        <v>1.7855996533945179E+33</v>
      </c>
      <c r="FQB28" s="222">
        <f t="shared" ref="FQB28" si="4481">FPZ28*$C$28</f>
        <v>0</v>
      </c>
      <c r="FQC28" s="222">
        <f t="shared" ref="FQC28" si="4482">FQA28*$C$28</f>
        <v>1.8391676429963534E+33</v>
      </c>
      <c r="FQD28" s="222">
        <f t="shared" ref="FQD28" si="4483">FQB28*$C$28</f>
        <v>0</v>
      </c>
      <c r="FQE28" s="222">
        <f t="shared" ref="FQE28" si="4484">FQC28*$C$28</f>
        <v>1.8943426722862441E+33</v>
      </c>
      <c r="FQF28" s="222">
        <f t="shared" ref="FQF28" si="4485">FQD28*$C$28</f>
        <v>0</v>
      </c>
      <c r="FQG28" s="222">
        <f t="shared" ref="FQG28" si="4486">FQE28*$C$28</f>
        <v>1.9511729524548314E+33</v>
      </c>
      <c r="FQH28" s="222">
        <f t="shared" ref="FQH28" si="4487">FQF28*$C$28</f>
        <v>0</v>
      </c>
      <c r="FQI28" s="222">
        <f t="shared" ref="FQI28" si="4488">FQG28*$C$28</f>
        <v>2.0097081410284765E+33</v>
      </c>
      <c r="FQJ28" s="222">
        <f t="shared" ref="FQJ28" si="4489">FQH28*$C$28</f>
        <v>0</v>
      </c>
      <c r="FQK28" s="222">
        <f t="shared" ref="FQK28" si="4490">FQI28*$C$28</f>
        <v>2.069999385259331E+33</v>
      </c>
      <c r="FQL28" s="222">
        <f t="shared" ref="FQL28" si="4491">FQJ28*$C$28</f>
        <v>0</v>
      </c>
      <c r="FQM28" s="222">
        <f t="shared" ref="FQM28" si="4492">FQK28*$C$28</f>
        <v>2.1320993668171108E+33</v>
      </c>
      <c r="FQN28" s="222">
        <f t="shared" ref="FQN28" si="4493">FQL28*$C$28</f>
        <v>0</v>
      </c>
      <c r="FQO28" s="222">
        <f t="shared" ref="FQO28" si="4494">FQM28*$C$28</f>
        <v>2.1960623478216243E+33</v>
      </c>
      <c r="FQP28" s="222">
        <f t="shared" ref="FQP28" si="4495">FQN28*$C$28</f>
        <v>0</v>
      </c>
      <c r="FQQ28" s="222">
        <f t="shared" ref="FQQ28" si="4496">FQO28*$C$28</f>
        <v>2.261944218256273E+33</v>
      </c>
      <c r="FQR28" s="222">
        <f t="shared" ref="FQR28" si="4497">FQP28*$C$28</f>
        <v>0</v>
      </c>
      <c r="FQS28" s="222">
        <f t="shared" ref="FQS28" si="4498">FQQ28*$C$28</f>
        <v>2.3298025448039612E+33</v>
      </c>
      <c r="FQT28" s="222">
        <f t="shared" ref="FQT28" si="4499">FQR28*$C$28</f>
        <v>0</v>
      </c>
      <c r="FQU28" s="222">
        <f t="shared" ref="FQU28" si="4500">FQS28*$C$28</f>
        <v>2.3996966211480803E+33</v>
      </c>
      <c r="FQV28" s="222">
        <f t="shared" ref="FQV28" si="4501">FQT28*$C$28</f>
        <v>0</v>
      </c>
      <c r="FQW28" s="222">
        <f t="shared" ref="FQW28" si="4502">FQU28*$C$28</f>
        <v>2.4716875197825227E+33</v>
      </c>
      <c r="FQX28" s="222">
        <f t="shared" ref="FQX28" si="4503">FQV28*$C$28</f>
        <v>0</v>
      </c>
      <c r="FQY28" s="222">
        <f t="shared" ref="FQY28" si="4504">FQW28*$C$28</f>
        <v>2.5458381453759985E+33</v>
      </c>
      <c r="FQZ28" s="222">
        <f t="shared" ref="FQZ28" si="4505">FQX28*$C$28</f>
        <v>0</v>
      </c>
      <c r="FRA28" s="222">
        <f t="shared" ref="FRA28" si="4506">FQY28*$C$28</f>
        <v>2.6222132897372784E+33</v>
      </c>
      <c r="FRB28" s="222">
        <f t="shared" ref="FRB28" si="4507">FQZ28*$C$28</f>
        <v>0</v>
      </c>
      <c r="FRC28" s="222">
        <f t="shared" ref="FRC28" si="4508">FRA28*$C$28</f>
        <v>2.7008796884293968E+33</v>
      </c>
      <c r="FRD28" s="222">
        <f t="shared" ref="FRD28" si="4509">FRB28*$C$28</f>
        <v>0</v>
      </c>
      <c r="FRE28" s="222">
        <f t="shared" ref="FRE28" si="4510">FRC28*$C$28</f>
        <v>2.7819060790822788E+33</v>
      </c>
      <c r="FRF28" s="222">
        <f t="shared" ref="FRF28" si="4511">FRD28*$C$28</f>
        <v>0</v>
      </c>
      <c r="FRG28" s="222">
        <f t="shared" ref="FRG28" si="4512">FRE28*$C$28</f>
        <v>2.8653632614547473E+33</v>
      </c>
      <c r="FRH28" s="222">
        <f t="shared" ref="FRH28" si="4513">FRF28*$C$28</f>
        <v>0</v>
      </c>
      <c r="FRI28" s="222">
        <f t="shared" ref="FRI28" si="4514">FRG28*$C$28</f>
        <v>2.95132415929839E+33</v>
      </c>
      <c r="FRJ28" s="222">
        <f t="shared" ref="FRJ28" si="4515">FRH28*$C$28</f>
        <v>0</v>
      </c>
      <c r="FRK28" s="222">
        <f t="shared" ref="FRK28" si="4516">FRI28*$C$28</f>
        <v>3.0398638840773417E+33</v>
      </c>
      <c r="FRL28" s="222">
        <f t="shared" ref="FRL28" si="4517">FRJ28*$C$28</f>
        <v>0</v>
      </c>
      <c r="FRM28" s="222">
        <f t="shared" ref="FRM28" si="4518">FRK28*$C$28</f>
        <v>3.1310598005996619E+33</v>
      </c>
      <c r="FRN28" s="222">
        <f t="shared" ref="FRN28" si="4519">FRL28*$C$28</f>
        <v>0</v>
      </c>
      <c r="FRO28" s="222">
        <f t="shared" ref="FRO28" si="4520">FRM28*$C$28</f>
        <v>3.2249915946176519E+33</v>
      </c>
      <c r="FRP28" s="222">
        <f t="shared" ref="FRP28" si="4521">FRN28*$C$28</f>
        <v>0</v>
      </c>
      <c r="FRQ28" s="222">
        <f t="shared" ref="FRQ28" si="4522">FRO28*$C$28</f>
        <v>3.3217413424561817E+33</v>
      </c>
      <c r="FRR28" s="222">
        <f t="shared" ref="FRR28" si="4523">FRP28*$C$28</f>
        <v>0</v>
      </c>
      <c r="FRS28" s="222">
        <f t="shared" ref="FRS28" si="4524">FRQ28*$C$28</f>
        <v>3.4213935827298673E+33</v>
      </c>
      <c r="FRT28" s="222">
        <f t="shared" ref="FRT28" si="4525">FRR28*$C$28</f>
        <v>0</v>
      </c>
      <c r="FRU28" s="222">
        <f t="shared" ref="FRU28" si="4526">FRS28*$C$28</f>
        <v>3.5240353902117634E+33</v>
      </c>
      <c r="FRV28" s="222">
        <f t="shared" ref="FRV28" si="4527">FRT28*$C$28</f>
        <v>0</v>
      </c>
      <c r="FRW28" s="222">
        <f t="shared" ref="FRW28" si="4528">FRU28*$C$28</f>
        <v>3.6297564519181163E+33</v>
      </c>
      <c r="FRX28" s="222">
        <f t="shared" ref="FRX28" si="4529">FRV28*$C$28</f>
        <v>0</v>
      </c>
      <c r="FRY28" s="222">
        <f t="shared" ref="FRY28" si="4530">FRW28*$C$28</f>
        <v>3.7386491454756597E+33</v>
      </c>
      <c r="FRZ28" s="222">
        <f t="shared" ref="FRZ28" si="4531">FRX28*$C$28</f>
        <v>0</v>
      </c>
      <c r="FSA28" s="222">
        <f t="shared" ref="FSA28" si="4532">FRY28*$C$28</f>
        <v>3.8508086198399297E+33</v>
      </c>
      <c r="FSB28" s="222">
        <f t="shared" ref="FSB28" si="4533">FRZ28*$C$28</f>
        <v>0</v>
      </c>
      <c r="FSC28" s="222">
        <f t="shared" ref="FSC28" si="4534">FSA28*$C$28</f>
        <v>3.9663328784351275E+33</v>
      </c>
      <c r="FSD28" s="222">
        <f t="shared" ref="FSD28" si="4535">FSB28*$C$28</f>
        <v>0</v>
      </c>
      <c r="FSE28" s="222">
        <f t="shared" ref="FSE28" si="4536">FSC28*$C$28</f>
        <v>4.0853228647881817E+33</v>
      </c>
      <c r="FSF28" s="222">
        <f t="shared" ref="FSF28" si="4537">FSD28*$C$28</f>
        <v>0</v>
      </c>
      <c r="FSG28" s="222">
        <f t="shared" ref="FSG28" si="4538">FSE28*$C$28</f>
        <v>4.2078825507318274E+33</v>
      </c>
      <c r="FSH28" s="222">
        <f t="shared" ref="FSH28" si="4539">FSF28*$C$28</f>
        <v>0</v>
      </c>
      <c r="FSI28" s="222">
        <f t="shared" ref="FSI28" si="4540">FSG28*$C$28</f>
        <v>4.3341190272537822E+33</v>
      </c>
      <c r="FSJ28" s="222">
        <f t="shared" ref="FSJ28" si="4541">FSH28*$C$28</f>
        <v>0</v>
      </c>
      <c r="FSK28" s="222">
        <f t="shared" ref="FSK28" si="4542">FSI28*$C$28</f>
        <v>4.4641425980713957E+33</v>
      </c>
      <c r="FSL28" s="222">
        <f t="shared" ref="FSL28" si="4543">FSJ28*$C$28</f>
        <v>0</v>
      </c>
      <c r="FSM28" s="222">
        <f t="shared" ref="FSM28" si="4544">FSK28*$C$28</f>
        <v>4.5980668760135379E+33</v>
      </c>
      <c r="FSN28" s="222">
        <f t="shared" ref="FSN28" si="4545">FSL28*$C$28</f>
        <v>0</v>
      </c>
      <c r="FSO28" s="222">
        <f t="shared" ref="FSO28" si="4546">FSM28*$C$28</f>
        <v>4.7360088822939442E+33</v>
      </c>
      <c r="FSP28" s="222">
        <f t="shared" ref="FSP28" si="4547">FSN28*$C$28</f>
        <v>0</v>
      </c>
      <c r="FSQ28" s="222">
        <f t="shared" ref="FSQ28" si="4548">FSO28*$C$28</f>
        <v>4.8780891487627628E+33</v>
      </c>
      <c r="FSR28" s="222">
        <f t="shared" ref="FSR28" si="4549">FSP28*$C$28</f>
        <v>0</v>
      </c>
      <c r="FSS28" s="222">
        <f t="shared" ref="FSS28" si="4550">FSQ28*$C$28</f>
        <v>5.024431823225646E+33</v>
      </c>
      <c r="FST28" s="222">
        <f t="shared" ref="FST28" si="4551">FSR28*$C$28</f>
        <v>0</v>
      </c>
      <c r="FSU28" s="222">
        <f t="shared" ref="FSU28" si="4552">FSS28*$C$28</f>
        <v>5.1751647779224157E+33</v>
      </c>
      <c r="FSV28" s="222">
        <f t="shared" ref="FSV28" si="4553">FST28*$C$28</f>
        <v>0</v>
      </c>
      <c r="FSW28" s="222">
        <f t="shared" ref="FSW28" si="4554">FSU28*$C$28</f>
        <v>5.3304197212600886E+33</v>
      </c>
      <c r="FSX28" s="222">
        <f t="shared" ref="FSX28" si="4555">FSV28*$C$28</f>
        <v>0</v>
      </c>
      <c r="FSY28" s="222">
        <f t="shared" ref="FSY28" si="4556">FSW28*$C$28</f>
        <v>5.4903323128978908E+33</v>
      </c>
      <c r="FSZ28" s="222">
        <f t="shared" ref="FSZ28" si="4557">FSX28*$C$28</f>
        <v>0</v>
      </c>
      <c r="FTA28" s="222">
        <f t="shared" ref="FTA28" si="4558">FSY28*$C$28</f>
        <v>5.6550422822848273E+33</v>
      </c>
      <c r="FTB28" s="222">
        <f t="shared" ref="FTB28" si="4559">FSZ28*$C$28</f>
        <v>0</v>
      </c>
      <c r="FTC28" s="222">
        <f t="shared" ref="FTC28" si="4560">FTA28*$C$28</f>
        <v>5.8246935507533718E+33</v>
      </c>
      <c r="FTD28" s="222">
        <f t="shared" ref="FTD28" si="4561">FTB28*$C$28</f>
        <v>0</v>
      </c>
      <c r="FTE28" s="222">
        <f t="shared" ref="FTE28" si="4562">FTC28*$C$28</f>
        <v>5.9994343572759733E+33</v>
      </c>
      <c r="FTF28" s="222">
        <f t="shared" ref="FTF28" si="4563">FTD28*$C$28</f>
        <v>0</v>
      </c>
      <c r="FTG28" s="222">
        <f t="shared" ref="FTG28" si="4564">FTE28*$C$28</f>
        <v>6.1794173879942527E+33</v>
      </c>
      <c r="FTH28" s="222">
        <f t="shared" ref="FTH28" si="4565">FTF28*$C$28</f>
        <v>0</v>
      </c>
      <c r="FTI28" s="222">
        <f t="shared" ref="FTI28" si="4566">FTG28*$C$28</f>
        <v>6.3647999096340806E+33</v>
      </c>
      <c r="FTJ28" s="222">
        <f t="shared" ref="FTJ28" si="4567">FTH28*$C$28</f>
        <v>0</v>
      </c>
      <c r="FTK28" s="222">
        <f t="shared" ref="FTK28" si="4568">FTI28*$C$28</f>
        <v>6.5557439069231036E+33</v>
      </c>
      <c r="FTL28" s="222">
        <f t="shared" ref="FTL28" si="4569">FTJ28*$C$28</f>
        <v>0</v>
      </c>
      <c r="FTM28" s="222">
        <f t="shared" ref="FTM28" si="4570">FTK28*$C$28</f>
        <v>6.7524162241307964E+33</v>
      </c>
      <c r="FTN28" s="222">
        <f t="shared" ref="FTN28" si="4571">FTL28*$C$28</f>
        <v>0</v>
      </c>
      <c r="FTO28" s="222">
        <f t="shared" ref="FTO28" si="4572">FTM28*$C$28</f>
        <v>6.9549887108547209E+33</v>
      </c>
      <c r="FTP28" s="222">
        <f t="shared" ref="FTP28" si="4573">FTN28*$C$28</f>
        <v>0</v>
      </c>
      <c r="FTQ28" s="222">
        <f t="shared" ref="FTQ28" si="4574">FTO28*$C$28</f>
        <v>7.1636383721803622E+33</v>
      </c>
      <c r="FTR28" s="222">
        <f t="shared" ref="FTR28" si="4575">FTP28*$C$28</f>
        <v>0</v>
      </c>
      <c r="FTS28" s="222">
        <f t="shared" ref="FTS28" si="4576">FTQ28*$C$28</f>
        <v>7.3785475233457727E+33</v>
      </c>
      <c r="FTT28" s="222">
        <f t="shared" ref="FTT28" si="4577">FTR28*$C$28</f>
        <v>0</v>
      </c>
      <c r="FTU28" s="222">
        <f t="shared" ref="FTU28" si="4578">FTS28*$C$28</f>
        <v>7.5999039490461463E+33</v>
      </c>
      <c r="FTV28" s="222">
        <f t="shared" ref="FTV28" si="4579">FTT28*$C$28</f>
        <v>0</v>
      </c>
      <c r="FTW28" s="222">
        <f t="shared" ref="FTW28" si="4580">FTU28*$C$28</f>
        <v>7.8279010675175308E+33</v>
      </c>
      <c r="FTX28" s="222">
        <f t="shared" ref="FTX28" si="4581">FTV28*$C$28</f>
        <v>0</v>
      </c>
      <c r="FTY28" s="222">
        <f t="shared" ref="FTY28" si="4582">FTW28*$C$28</f>
        <v>8.0627380995430573E+33</v>
      </c>
      <c r="FTZ28" s="222">
        <f t="shared" ref="FTZ28" si="4583">FTX28*$C$28</f>
        <v>0</v>
      </c>
      <c r="FUA28" s="222">
        <f t="shared" ref="FUA28" si="4584">FTY28*$C$28</f>
        <v>8.3046202425293495E+33</v>
      </c>
      <c r="FUB28" s="222">
        <f t="shared" ref="FUB28" si="4585">FTZ28*$C$28</f>
        <v>0</v>
      </c>
      <c r="FUC28" s="222">
        <f t="shared" ref="FUC28" si="4586">FUA28*$C$28</f>
        <v>8.55375884980523E+33</v>
      </c>
      <c r="FUD28" s="222">
        <f t="shared" ref="FUD28" si="4587">FUB28*$C$28</f>
        <v>0</v>
      </c>
      <c r="FUE28" s="222">
        <f t="shared" ref="FUE28" si="4588">FUC28*$C$28</f>
        <v>8.8103716152993874E+33</v>
      </c>
      <c r="FUF28" s="222">
        <f t="shared" ref="FUF28" si="4589">FUD28*$C$28</f>
        <v>0</v>
      </c>
      <c r="FUG28" s="222">
        <f t="shared" ref="FUG28" si="4590">FUE28*$C$28</f>
        <v>9.0746827637583687E+33</v>
      </c>
      <c r="FUH28" s="222">
        <f t="shared" ref="FUH28" si="4591">FUF28*$C$28</f>
        <v>0</v>
      </c>
      <c r="FUI28" s="222">
        <f t="shared" ref="FUI28" si="4592">FUG28*$C$28</f>
        <v>9.3469232466711198E+33</v>
      </c>
      <c r="FUJ28" s="222">
        <f t="shared" ref="FUJ28" si="4593">FUH28*$C$28</f>
        <v>0</v>
      </c>
      <c r="FUK28" s="222">
        <f t="shared" ref="FUK28" si="4594">FUI28*$C$28</f>
        <v>9.6273309440712531E+33</v>
      </c>
      <c r="FUL28" s="222">
        <f t="shared" ref="FUL28" si="4595">FUJ28*$C$28</f>
        <v>0</v>
      </c>
      <c r="FUM28" s="222">
        <f t="shared" ref="FUM28" si="4596">FUK28*$C$28</f>
        <v>9.9161508723933914E+33</v>
      </c>
      <c r="FUN28" s="222">
        <f t="shared" ref="FUN28" si="4597">FUL28*$C$28</f>
        <v>0</v>
      </c>
      <c r="FUO28" s="222">
        <f t="shared" ref="FUO28" si="4598">FUM28*$C$28</f>
        <v>1.0213635398565194E+34</v>
      </c>
      <c r="FUP28" s="222">
        <f t="shared" ref="FUP28" si="4599">FUN28*$C$28</f>
        <v>0</v>
      </c>
      <c r="FUQ28" s="222">
        <f t="shared" ref="FUQ28" si="4600">FUO28*$C$28</f>
        <v>1.0520044460522149E+34</v>
      </c>
      <c r="FUR28" s="222">
        <f t="shared" ref="FUR28" si="4601">FUP28*$C$28</f>
        <v>0</v>
      </c>
      <c r="FUS28" s="222">
        <f t="shared" ref="FUS28" si="4602">FUQ28*$C$28</f>
        <v>1.0835645794337814E+34</v>
      </c>
      <c r="FUT28" s="222">
        <f t="shared" ref="FUT28" si="4603">FUR28*$C$28</f>
        <v>0</v>
      </c>
      <c r="FUU28" s="222">
        <f t="shared" ref="FUU28" si="4604">FUS28*$C$28</f>
        <v>1.1160715168167949E+34</v>
      </c>
      <c r="FUV28" s="222">
        <f t="shared" ref="FUV28" si="4605">FUT28*$C$28</f>
        <v>0</v>
      </c>
      <c r="FUW28" s="222">
        <f t="shared" ref="FUW28" si="4606">FUU28*$C$28</f>
        <v>1.1495536623212987E+34</v>
      </c>
      <c r="FUX28" s="222">
        <f t="shared" ref="FUX28" si="4607">FUV28*$C$28</f>
        <v>0</v>
      </c>
      <c r="FUY28" s="222">
        <f t="shared" ref="FUY28" si="4608">FUW28*$C$28</f>
        <v>1.1840402721909378E+34</v>
      </c>
      <c r="FUZ28" s="222">
        <f t="shared" ref="FUZ28" si="4609">FUX28*$C$28</f>
        <v>0</v>
      </c>
      <c r="FVA28" s="222">
        <f t="shared" ref="FVA28" si="4610">FUY28*$C$28</f>
        <v>1.2195614803566659E+34</v>
      </c>
      <c r="FVB28" s="222">
        <f t="shared" ref="FVB28" si="4611">FUZ28*$C$28</f>
        <v>0</v>
      </c>
      <c r="FVC28" s="222">
        <f t="shared" ref="FVC28" si="4612">FVA28*$C$28</f>
        <v>1.2561483247673658E+34</v>
      </c>
      <c r="FVD28" s="222">
        <f t="shared" ref="FVD28" si="4613">FVB28*$C$28</f>
        <v>0</v>
      </c>
      <c r="FVE28" s="222">
        <f t="shared" ref="FVE28" si="4614">FVC28*$C$28</f>
        <v>1.2938327745103869E+34</v>
      </c>
      <c r="FVF28" s="222">
        <f t="shared" ref="FVF28" si="4615">FVD28*$C$28</f>
        <v>0</v>
      </c>
      <c r="FVG28" s="222">
        <f t="shared" ref="FVG28" si="4616">FVE28*$C$28</f>
        <v>1.3326477577456985E+34</v>
      </c>
      <c r="FVH28" s="222">
        <f t="shared" ref="FVH28" si="4617">FVF28*$C$28</f>
        <v>0</v>
      </c>
      <c r="FVI28" s="222">
        <f t="shared" ref="FVI28" si="4618">FVG28*$C$28</f>
        <v>1.3726271904780695E+34</v>
      </c>
      <c r="FVJ28" s="222">
        <f t="shared" ref="FVJ28" si="4619">FVH28*$C$28</f>
        <v>0</v>
      </c>
      <c r="FVK28" s="222">
        <f t="shared" ref="FVK28" si="4620">FVI28*$C$28</f>
        <v>1.4138060061924117E+34</v>
      </c>
      <c r="FVL28" s="222">
        <f t="shared" ref="FVL28" si="4621">FVJ28*$C$28</f>
        <v>0</v>
      </c>
      <c r="FVM28" s="222">
        <f t="shared" ref="FVM28" si="4622">FVK28*$C$28</f>
        <v>1.456220186378184E+34</v>
      </c>
      <c r="FVN28" s="222">
        <f t="shared" ref="FVN28" si="4623">FVL28*$C$28</f>
        <v>0</v>
      </c>
      <c r="FVO28" s="222">
        <f t="shared" ref="FVO28" si="4624">FVM28*$C$28</f>
        <v>1.4999067919695296E+34</v>
      </c>
      <c r="FVP28" s="222">
        <f t="shared" ref="FVP28" si="4625">FVN28*$C$28</f>
        <v>0</v>
      </c>
      <c r="FVQ28" s="222">
        <f t="shared" ref="FVQ28" si="4626">FVO28*$C$28</f>
        <v>1.5449039957286154E+34</v>
      </c>
      <c r="FVR28" s="222">
        <f t="shared" ref="FVR28" si="4627">FVP28*$C$28</f>
        <v>0</v>
      </c>
      <c r="FVS28" s="222">
        <f t="shared" ref="FVS28" si="4628">FVQ28*$C$28</f>
        <v>1.5912511156004738E+34</v>
      </c>
      <c r="FVT28" s="222">
        <f t="shared" ref="FVT28" si="4629">FVR28*$C$28</f>
        <v>0</v>
      </c>
      <c r="FVU28" s="222">
        <f t="shared" ref="FVU28" si="4630">FVS28*$C$28</f>
        <v>1.638988649068488E+34</v>
      </c>
      <c r="FVV28" s="222">
        <f t="shared" ref="FVV28" si="4631">FVT28*$C$28</f>
        <v>0</v>
      </c>
      <c r="FVW28" s="222">
        <f t="shared" ref="FVW28" si="4632">FVU28*$C$28</f>
        <v>1.6881583085405428E+34</v>
      </c>
      <c r="FVX28" s="222">
        <f t="shared" ref="FVX28" si="4633">FVV28*$C$28</f>
        <v>0</v>
      </c>
      <c r="FVY28" s="222">
        <f t="shared" ref="FVY28" si="4634">FVW28*$C$28</f>
        <v>1.7388030577967592E+34</v>
      </c>
      <c r="FVZ28" s="222">
        <f t="shared" ref="FVZ28" si="4635">FVX28*$C$28</f>
        <v>0</v>
      </c>
      <c r="FWA28" s="222">
        <f t="shared" ref="FWA28" si="4636">FVY28*$C$28</f>
        <v>1.790967149530662E+34</v>
      </c>
      <c r="FWB28" s="222">
        <f t="shared" ref="FWB28" si="4637">FVZ28*$C$28</f>
        <v>0</v>
      </c>
      <c r="FWC28" s="222">
        <f t="shared" ref="FWC28" si="4638">FWA28*$C$28</f>
        <v>1.8446961640165819E+34</v>
      </c>
      <c r="FWD28" s="222">
        <f t="shared" ref="FWD28" si="4639">FWB28*$C$28</f>
        <v>0</v>
      </c>
      <c r="FWE28" s="222">
        <f t="shared" ref="FWE28" si="4640">FWC28*$C$28</f>
        <v>1.9000370489370795E+34</v>
      </c>
      <c r="FWF28" s="222">
        <f t="shared" ref="FWF28" si="4641">FWD28*$C$28</f>
        <v>0</v>
      </c>
      <c r="FWG28" s="222">
        <f t="shared" ref="FWG28" si="4642">FWE28*$C$28</f>
        <v>1.957038160405192E+34</v>
      </c>
      <c r="FWH28" s="222">
        <f t="shared" ref="FWH28" si="4643">FWF28*$C$28</f>
        <v>0</v>
      </c>
      <c r="FWI28" s="222">
        <f t="shared" ref="FWI28" si="4644">FWG28*$C$28</f>
        <v>2.0157493052173479E+34</v>
      </c>
      <c r="FWJ28" s="222">
        <f t="shared" ref="FWJ28" si="4645">FWH28*$C$28</f>
        <v>0</v>
      </c>
      <c r="FWK28" s="222">
        <f t="shared" ref="FWK28" si="4646">FWI28*$C$28</f>
        <v>2.0762217843738685E+34</v>
      </c>
      <c r="FWL28" s="222">
        <f t="shared" ref="FWL28" si="4647">FWJ28*$C$28</f>
        <v>0</v>
      </c>
      <c r="FWM28" s="222">
        <f t="shared" ref="FWM28" si="4648">FWK28*$C$28</f>
        <v>2.1385084379050844E+34</v>
      </c>
      <c r="FWN28" s="222">
        <f t="shared" ref="FWN28" si="4649">FWL28*$C$28</f>
        <v>0</v>
      </c>
      <c r="FWO28" s="222">
        <f t="shared" ref="FWO28" si="4650">FWM28*$C$28</f>
        <v>2.2026636910422372E+34</v>
      </c>
      <c r="FWP28" s="222">
        <f t="shared" ref="FWP28" si="4651">FWN28*$C$28</f>
        <v>0</v>
      </c>
      <c r="FWQ28" s="222">
        <f t="shared" ref="FWQ28" si="4652">FWO28*$C$28</f>
        <v>2.2687436017735043E+34</v>
      </c>
      <c r="FWR28" s="222">
        <f t="shared" ref="FWR28" si="4653">FWP28*$C$28</f>
        <v>0</v>
      </c>
      <c r="FWS28" s="222">
        <f t="shared" ref="FWS28" si="4654">FWQ28*$C$28</f>
        <v>2.3368059098267093E+34</v>
      </c>
      <c r="FWT28" s="222">
        <f t="shared" ref="FWT28" si="4655">FWR28*$C$28</f>
        <v>0</v>
      </c>
      <c r="FWU28" s="222">
        <f t="shared" ref="FWU28" si="4656">FWS28*$C$28</f>
        <v>2.4069100871215106E+34</v>
      </c>
      <c r="FWV28" s="222">
        <f t="shared" ref="FWV28" si="4657">FWT28*$C$28</f>
        <v>0</v>
      </c>
      <c r="FWW28" s="222">
        <f t="shared" ref="FWW28" si="4658">FWU28*$C$28</f>
        <v>2.4791173897351559E+34</v>
      </c>
      <c r="FWX28" s="222">
        <f t="shared" ref="FWX28" si="4659">FWV28*$C$28</f>
        <v>0</v>
      </c>
      <c r="FWY28" s="222">
        <f t="shared" ref="FWY28" si="4660">FWW28*$C$28</f>
        <v>2.5534909114272106E+34</v>
      </c>
      <c r="FWZ28" s="222">
        <f t="shared" ref="FWZ28" si="4661">FWX28*$C$28</f>
        <v>0</v>
      </c>
      <c r="FXA28" s="222">
        <f t="shared" ref="FXA28" si="4662">FWY28*$C$28</f>
        <v>2.6300956387700267E+34</v>
      </c>
      <c r="FXB28" s="222">
        <f t="shared" ref="FXB28" si="4663">FWZ28*$C$28</f>
        <v>0</v>
      </c>
      <c r="FXC28" s="222">
        <f t="shared" ref="FXC28" si="4664">FXA28*$C$28</f>
        <v>2.7089985079331276E+34</v>
      </c>
      <c r="FXD28" s="222">
        <f t="shared" ref="FXD28" si="4665">FXB28*$C$28</f>
        <v>0</v>
      </c>
      <c r="FXE28" s="222">
        <f t="shared" ref="FXE28" si="4666">FXC28*$C$28</f>
        <v>2.7902684631711214E+34</v>
      </c>
      <c r="FXF28" s="222">
        <f t="shared" ref="FXF28" si="4667">FXD28*$C$28</f>
        <v>0</v>
      </c>
      <c r="FXG28" s="222">
        <f t="shared" ref="FXG28" si="4668">FXE28*$C$28</f>
        <v>2.8739765170662549E+34</v>
      </c>
      <c r="FXH28" s="222">
        <f t="shared" ref="FXH28" si="4669">FXF28*$C$28</f>
        <v>0</v>
      </c>
      <c r="FXI28" s="222">
        <f t="shared" ref="FXI28" si="4670">FXG28*$C$28</f>
        <v>2.9601958125782428E+34</v>
      </c>
      <c r="FXJ28" s="222">
        <f t="shared" ref="FXJ28" si="4671">FXH28*$C$28</f>
        <v>0</v>
      </c>
      <c r="FXK28" s="222">
        <f t="shared" ref="FXK28" si="4672">FXI28*$C$28</f>
        <v>3.0490016869555904E+34</v>
      </c>
      <c r="FXL28" s="222">
        <f t="shared" ref="FXL28" si="4673">FXJ28*$C$28</f>
        <v>0</v>
      </c>
      <c r="FXM28" s="222">
        <f t="shared" ref="FXM28" si="4674">FXK28*$C$28</f>
        <v>3.140471737564258E+34</v>
      </c>
      <c r="FXN28" s="222">
        <f t="shared" ref="FXN28" si="4675">FXL28*$C$28</f>
        <v>0</v>
      </c>
      <c r="FXO28" s="222">
        <f t="shared" ref="FXO28" si="4676">FXM28*$C$28</f>
        <v>3.2346858896911859E+34</v>
      </c>
      <c r="FXP28" s="222">
        <f t="shared" ref="FXP28" si="4677">FXN28*$C$28</f>
        <v>0</v>
      </c>
      <c r="FXQ28" s="222">
        <f t="shared" ref="FXQ28" si="4678">FXO28*$C$28</f>
        <v>3.3317264663819217E+34</v>
      </c>
      <c r="FXR28" s="222">
        <f t="shared" ref="FXR28" si="4679">FXP28*$C$28</f>
        <v>0</v>
      </c>
      <c r="FXS28" s="222">
        <f t="shared" ref="FXS28" si="4680">FXQ28*$C$28</f>
        <v>3.4316782603733794E+34</v>
      </c>
      <c r="FXT28" s="222">
        <f t="shared" ref="FXT28" si="4681">FXR28*$C$28</f>
        <v>0</v>
      </c>
      <c r="FXU28" s="222">
        <f t="shared" ref="FXU28" si="4682">FXS28*$C$28</f>
        <v>3.5346286081845809E+34</v>
      </c>
      <c r="FXV28" s="222">
        <f t="shared" ref="FXV28" si="4683">FXT28*$C$28</f>
        <v>0</v>
      </c>
      <c r="FXW28" s="222">
        <f t="shared" ref="FXW28" si="4684">FXU28*$C$28</f>
        <v>3.6406674664301183E+34</v>
      </c>
      <c r="FXX28" s="222">
        <f t="shared" ref="FXX28" si="4685">FXV28*$C$28</f>
        <v>0</v>
      </c>
      <c r="FXY28" s="222">
        <f t="shared" ref="FXY28" si="4686">FXW28*$C$28</f>
        <v>3.7498874904230219E+34</v>
      </c>
      <c r="FXZ28" s="222">
        <f t="shared" ref="FXZ28" si="4687">FXX28*$C$28</f>
        <v>0</v>
      </c>
      <c r="FYA28" s="222">
        <f t="shared" ref="FYA28" si="4688">FXY28*$C$28</f>
        <v>3.8623841151357128E+34</v>
      </c>
      <c r="FYB28" s="222">
        <f t="shared" ref="FYB28" si="4689">FXZ28*$C$28</f>
        <v>0</v>
      </c>
      <c r="FYC28" s="222">
        <f t="shared" ref="FYC28" si="4690">FYA28*$C$28</f>
        <v>3.9782556385897844E+34</v>
      </c>
      <c r="FYD28" s="222">
        <f t="shared" ref="FYD28" si="4691">FYB28*$C$28</f>
        <v>0</v>
      </c>
      <c r="FYE28" s="222">
        <f t="shared" ref="FYE28" si="4692">FYC28*$C$28</f>
        <v>4.0976033077474779E+34</v>
      </c>
      <c r="FYF28" s="222">
        <f t="shared" ref="FYF28" si="4693">FYD28*$C$28</f>
        <v>0</v>
      </c>
      <c r="FYG28" s="222">
        <f t="shared" ref="FYG28" si="4694">FYE28*$C$28</f>
        <v>4.2205314069799025E+34</v>
      </c>
      <c r="FYH28" s="222">
        <f t="shared" ref="FYH28" si="4695">FYF28*$C$28</f>
        <v>0</v>
      </c>
      <c r="FYI28" s="222">
        <f t="shared" ref="FYI28" si="4696">FYG28*$C$28</f>
        <v>4.3471473491893002E+34</v>
      </c>
      <c r="FYJ28" s="222">
        <f t="shared" ref="FYJ28" si="4697">FYH28*$C$28</f>
        <v>0</v>
      </c>
      <c r="FYK28" s="222">
        <f t="shared" ref="FYK28" si="4698">FYI28*$C$28</f>
        <v>4.477561769664979E+34</v>
      </c>
      <c r="FYL28" s="222">
        <f t="shared" ref="FYL28" si="4699">FYJ28*$C$28</f>
        <v>0</v>
      </c>
      <c r="FYM28" s="222">
        <f t="shared" ref="FYM28" si="4700">FYK28*$C$28</f>
        <v>4.6118886227549281E+34</v>
      </c>
      <c r="FYN28" s="222">
        <f t="shared" ref="FYN28" si="4701">FYL28*$C$28</f>
        <v>0</v>
      </c>
      <c r="FYO28" s="222">
        <f t="shared" ref="FYO28" si="4702">FYM28*$C$28</f>
        <v>4.7502452814375757E+34</v>
      </c>
      <c r="FYP28" s="222">
        <f t="shared" ref="FYP28" si="4703">FYN28*$C$28</f>
        <v>0</v>
      </c>
      <c r="FYQ28" s="222">
        <f t="shared" ref="FYQ28" si="4704">FYO28*$C$28</f>
        <v>4.8927526398807029E+34</v>
      </c>
      <c r="FYR28" s="222">
        <f t="shared" ref="FYR28" si="4705">FYP28*$C$28</f>
        <v>0</v>
      </c>
      <c r="FYS28" s="222">
        <f t="shared" ref="FYS28" si="4706">FYQ28*$C$28</f>
        <v>5.0395352190771237E+34</v>
      </c>
      <c r="FYT28" s="222">
        <f t="shared" ref="FYT28" si="4707">FYR28*$C$28</f>
        <v>0</v>
      </c>
      <c r="FYU28" s="222">
        <f t="shared" ref="FYU28" si="4708">FYS28*$C$28</f>
        <v>5.1907212756494375E+34</v>
      </c>
      <c r="FYV28" s="222">
        <f t="shared" ref="FYV28" si="4709">FYT28*$C$28</f>
        <v>0</v>
      </c>
      <c r="FYW28" s="222">
        <f t="shared" ref="FYW28" si="4710">FYU28*$C$28</f>
        <v>5.3464429139189211E+34</v>
      </c>
      <c r="FYX28" s="222">
        <f t="shared" ref="FYX28" si="4711">FYV28*$C$28</f>
        <v>0</v>
      </c>
      <c r="FYY28" s="222">
        <f t="shared" ref="FYY28" si="4712">FYW28*$C$28</f>
        <v>5.5068362013364889E+34</v>
      </c>
      <c r="FYZ28" s="222">
        <f t="shared" ref="FYZ28" si="4713">FYX28*$C$28</f>
        <v>0</v>
      </c>
      <c r="FZA28" s="222">
        <f t="shared" ref="FZA28" si="4714">FYY28*$C$28</f>
        <v>5.6720412873765833E+34</v>
      </c>
      <c r="FZB28" s="222">
        <f t="shared" ref="FZB28" si="4715">FYZ28*$C$28</f>
        <v>0</v>
      </c>
      <c r="FZC28" s="222">
        <f t="shared" ref="FZC28" si="4716">FZA28*$C$28</f>
        <v>5.8422025259978807E+34</v>
      </c>
      <c r="FZD28" s="222">
        <f t="shared" ref="FZD28" si="4717">FZB28*$C$28</f>
        <v>0</v>
      </c>
      <c r="FZE28" s="222">
        <f t="shared" ref="FZE28" si="4718">FZC28*$C$28</f>
        <v>6.0174686017778171E+34</v>
      </c>
      <c r="FZF28" s="222">
        <f t="shared" ref="FZF28" si="4719">FZD28*$C$28</f>
        <v>0</v>
      </c>
      <c r="FZG28" s="222">
        <f t="shared" ref="FZG28" si="4720">FZE28*$C$28</f>
        <v>6.1979926598311519E+34</v>
      </c>
      <c r="FZH28" s="222">
        <f t="shared" ref="FZH28" si="4721">FZF28*$C$28</f>
        <v>0</v>
      </c>
      <c r="FZI28" s="222">
        <f t="shared" ref="FZI28" si="4722">FZG28*$C$28</f>
        <v>6.3839324396260871E+34</v>
      </c>
      <c r="FZJ28" s="222">
        <f t="shared" ref="FZJ28" si="4723">FZH28*$C$28</f>
        <v>0</v>
      </c>
      <c r="FZK28" s="222">
        <f t="shared" ref="FZK28" si="4724">FZI28*$C$28</f>
        <v>6.57545041281487E+34</v>
      </c>
      <c r="FZL28" s="222">
        <f t="shared" ref="FZL28" si="4725">FZJ28*$C$28</f>
        <v>0</v>
      </c>
      <c r="FZM28" s="222">
        <f t="shared" ref="FZM28" si="4726">FZK28*$C$28</f>
        <v>6.7727139251993164E+34</v>
      </c>
      <c r="FZN28" s="222">
        <f t="shared" ref="FZN28" si="4727">FZL28*$C$28</f>
        <v>0</v>
      </c>
      <c r="FZO28" s="222">
        <f t="shared" ref="FZO28" si="4728">FZM28*$C$28</f>
        <v>6.9758953429552961E+34</v>
      </c>
      <c r="FZP28" s="222">
        <f t="shared" ref="FZP28" si="4729">FZN28*$C$28</f>
        <v>0</v>
      </c>
      <c r="FZQ28" s="222">
        <f t="shared" ref="FZQ28" si="4730">FZO28*$C$28</f>
        <v>7.1851722032439555E+34</v>
      </c>
      <c r="FZR28" s="222">
        <f t="shared" ref="FZR28" si="4731">FZP28*$C$28</f>
        <v>0</v>
      </c>
      <c r="FZS28" s="222">
        <f t="shared" ref="FZS28" si="4732">FZQ28*$C$28</f>
        <v>7.4007273693412745E+34</v>
      </c>
      <c r="FZT28" s="222">
        <f t="shared" ref="FZT28" si="4733">FZR28*$C$28</f>
        <v>0</v>
      </c>
      <c r="FZU28" s="222">
        <f t="shared" ref="FZU28" si="4734">FZS28*$C$28</f>
        <v>7.6227491904215125E+34</v>
      </c>
      <c r="FZV28" s="222">
        <f t="shared" ref="FZV28" si="4735">FZT28*$C$28</f>
        <v>0</v>
      </c>
      <c r="FZW28" s="222">
        <f t="shared" ref="FZW28" si="4736">FZU28*$C$28</f>
        <v>7.8514316661341582E+34</v>
      </c>
      <c r="FZX28" s="222">
        <f t="shared" ref="FZX28" si="4737">FZV28*$C$28</f>
        <v>0</v>
      </c>
      <c r="FZY28" s="222">
        <f t="shared" ref="FZY28" si="4738">FZW28*$C$28</f>
        <v>8.0869746161181828E+34</v>
      </c>
      <c r="FZZ28" s="222">
        <f t="shared" ref="FZZ28" si="4739">FZX28*$C$28</f>
        <v>0</v>
      </c>
      <c r="GAA28" s="222">
        <f t="shared" ref="GAA28" si="4740">FZY28*$C$28</f>
        <v>8.3295838546017284E+34</v>
      </c>
      <c r="GAB28" s="222">
        <f t="shared" ref="GAB28" si="4741">FZZ28*$C$28</f>
        <v>0</v>
      </c>
      <c r="GAC28" s="222">
        <f t="shared" ref="GAC28" si="4742">GAA28*$C$28</f>
        <v>8.5794713702397809E+34</v>
      </c>
      <c r="GAD28" s="222">
        <f t="shared" ref="GAD28" si="4743">GAB28*$C$28</f>
        <v>0</v>
      </c>
      <c r="GAE28" s="222">
        <f t="shared" ref="GAE28" si="4744">GAC28*$C$28</f>
        <v>8.8368555113469736E+34</v>
      </c>
      <c r="GAF28" s="222">
        <f t="shared" ref="GAF28" si="4745">GAD28*$C$28</f>
        <v>0</v>
      </c>
      <c r="GAG28" s="222">
        <f t="shared" ref="GAG28" si="4746">GAE28*$C$28</f>
        <v>9.101961176687384E+34</v>
      </c>
      <c r="GAH28" s="222">
        <f t="shared" ref="GAH28" si="4747">GAF28*$C$28</f>
        <v>0</v>
      </c>
      <c r="GAI28" s="222">
        <f t="shared" ref="GAI28" si="4748">GAG28*$C$28</f>
        <v>9.3750200119880061E+34</v>
      </c>
      <c r="GAJ28" s="222">
        <f t="shared" ref="GAJ28" si="4749">GAH28*$C$28</f>
        <v>0</v>
      </c>
      <c r="GAK28" s="222">
        <f t="shared" ref="GAK28" si="4750">GAI28*$C$28</f>
        <v>9.656270612347646E+34</v>
      </c>
      <c r="GAL28" s="222">
        <f t="shared" ref="GAL28" si="4751">GAJ28*$C$28</f>
        <v>0</v>
      </c>
      <c r="GAM28" s="222">
        <f t="shared" ref="GAM28" si="4752">GAK28*$C$28</f>
        <v>9.9459587307180758E+34</v>
      </c>
      <c r="GAN28" s="222">
        <f t="shared" ref="GAN28" si="4753">GAL28*$C$28</f>
        <v>0</v>
      </c>
      <c r="GAO28" s="222">
        <f t="shared" ref="GAO28" si="4754">GAM28*$C$28</f>
        <v>1.0244337492639619E+35</v>
      </c>
      <c r="GAP28" s="222">
        <f t="shared" ref="GAP28" si="4755">GAN28*$C$28</f>
        <v>0</v>
      </c>
      <c r="GAQ28" s="222">
        <f t="shared" ref="GAQ28" si="4756">GAO28*$C$28</f>
        <v>1.0551667617418808E+35</v>
      </c>
      <c r="GAR28" s="222">
        <f t="shared" ref="GAR28" si="4757">GAP28*$C$28</f>
        <v>0</v>
      </c>
      <c r="GAS28" s="222">
        <f t="shared" ref="GAS28" si="4758">GAQ28*$C$28</f>
        <v>1.0868217645941372E+35</v>
      </c>
      <c r="GAT28" s="222">
        <f t="shared" ref="GAT28" si="4759">GAR28*$C$28</f>
        <v>0</v>
      </c>
      <c r="GAU28" s="222">
        <f t="shared" ref="GAU28" si="4760">GAS28*$C$28</f>
        <v>1.1194264175319613E+35</v>
      </c>
      <c r="GAV28" s="222">
        <f t="shared" ref="GAV28" si="4761">GAT28*$C$28</f>
        <v>0</v>
      </c>
      <c r="GAW28" s="222">
        <f t="shared" ref="GAW28" si="4762">GAU28*$C$28</f>
        <v>1.1530092100579202E+35</v>
      </c>
      <c r="GAX28" s="222">
        <f t="shared" ref="GAX28" si="4763">GAV28*$C$28</f>
        <v>0</v>
      </c>
      <c r="GAY28" s="222">
        <f t="shared" ref="GAY28" si="4764">GAW28*$C$28</f>
        <v>1.1875994863596578E+35</v>
      </c>
      <c r="GAZ28" s="222">
        <f t="shared" ref="GAZ28" si="4765">GAX28*$C$28</f>
        <v>0</v>
      </c>
      <c r="GBA28" s="222">
        <f t="shared" ref="GBA28" si="4766">GAY28*$C$28</f>
        <v>1.2232274709504476E+35</v>
      </c>
      <c r="GBB28" s="222">
        <f t="shared" ref="GBB28" si="4767">GAZ28*$C$28</f>
        <v>0</v>
      </c>
      <c r="GBC28" s="222">
        <f t="shared" ref="GBC28" si="4768">GBA28*$C$28</f>
        <v>1.2599242950789611E+35</v>
      </c>
      <c r="GBD28" s="222">
        <f t="shared" ref="GBD28" si="4769">GBB28*$C$28</f>
        <v>0</v>
      </c>
      <c r="GBE28" s="222">
        <f t="shared" ref="GBE28" si="4770">GBC28*$C$28</f>
        <v>1.29772202393133E+35</v>
      </c>
      <c r="GBF28" s="222">
        <f t="shared" ref="GBF28" si="4771">GBD28*$C$28</f>
        <v>0</v>
      </c>
      <c r="GBG28" s="222">
        <f t="shared" ref="GBG28" si="4772">GBE28*$C$28</f>
        <v>1.3366536846492699E+35</v>
      </c>
      <c r="GBH28" s="222">
        <f t="shared" ref="GBH28" si="4773">GBF28*$C$28</f>
        <v>0</v>
      </c>
      <c r="GBI28" s="222">
        <f t="shared" ref="GBI28" si="4774">GBG28*$C$28</f>
        <v>1.376753295188748E+35</v>
      </c>
      <c r="GBJ28" s="222">
        <f t="shared" ref="GBJ28" si="4775">GBH28*$C$28</f>
        <v>0</v>
      </c>
      <c r="GBK28" s="222">
        <f t="shared" ref="GBK28" si="4776">GBI28*$C$28</f>
        <v>1.4180558940444105E+35</v>
      </c>
      <c r="GBL28" s="222">
        <f t="shared" ref="GBL28" si="4777">GBJ28*$C$28</f>
        <v>0</v>
      </c>
      <c r="GBM28" s="222">
        <f t="shared" ref="GBM28" si="4778">GBK28*$C$28</f>
        <v>1.4605975708657429E+35</v>
      </c>
      <c r="GBN28" s="222">
        <f t="shared" ref="GBN28" si="4779">GBL28*$C$28</f>
        <v>0</v>
      </c>
      <c r="GBO28" s="222">
        <f t="shared" ref="GBO28" si="4780">GBM28*$C$28</f>
        <v>1.5044154979917153E+35</v>
      </c>
      <c r="GBP28" s="222">
        <f t="shared" ref="GBP28" si="4781">GBN28*$C$28</f>
        <v>0</v>
      </c>
      <c r="GBQ28" s="222">
        <f t="shared" ref="GBQ28" si="4782">GBO28*$C$28</f>
        <v>1.5495479629314668E+35</v>
      </c>
      <c r="GBR28" s="222">
        <f t="shared" ref="GBR28" si="4783">GBP28*$C$28</f>
        <v>0</v>
      </c>
      <c r="GBS28" s="222">
        <f t="shared" ref="GBS28" si="4784">GBQ28*$C$28</f>
        <v>1.5960344018194109E+35</v>
      </c>
      <c r="GBT28" s="222">
        <f t="shared" ref="GBT28" si="4785">GBR28*$C$28</f>
        <v>0</v>
      </c>
      <c r="GBU28" s="222">
        <f t="shared" ref="GBU28" si="4786">GBS28*$C$28</f>
        <v>1.6439154338739932E+35</v>
      </c>
      <c r="GBV28" s="222">
        <f t="shared" ref="GBV28" si="4787">GBT28*$C$28</f>
        <v>0</v>
      </c>
      <c r="GBW28" s="222">
        <f t="shared" ref="GBW28" si="4788">GBU28*$C$28</f>
        <v>1.6932328968902131E+35</v>
      </c>
      <c r="GBX28" s="222">
        <f t="shared" ref="GBX28" si="4789">GBV28*$C$28</f>
        <v>0</v>
      </c>
      <c r="GBY28" s="222">
        <f t="shared" ref="GBY28" si="4790">GBW28*$C$28</f>
        <v>1.7440298837969195E+35</v>
      </c>
      <c r="GBZ28" s="222">
        <f t="shared" ref="GBZ28" si="4791">GBX28*$C$28</f>
        <v>0</v>
      </c>
      <c r="GCA28" s="222">
        <f t="shared" ref="GCA28" si="4792">GBY28*$C$28</f>
        <v>1.7963507803108272E+35</v>
      </c>
      <c r="GCB28" s="222">
        <f t="shared" ref="GCB28" si="4793">GBZ28*$C$28</f>
        <v>0</v>
      </c>
      <c r="GCC28" s="222">
        <f t="shared" ref="GCC28" si="4794">GCA28*$C$28</f>
        <v>1.850241303720152E+35</v>
      </c>
      <c r="GCD28" s="222">
        <f t="shared" ref="GCD28" si="4795">GCB28*$C$28</f>
        <v>0</v>
      </c>
      <c r="GCE28" s="222">
        <f t="shared" ref="GCE28" si="4796">GCC28*$C$28</f>
        <v>1.9057485428317565E+35</v>
      </c>
      <c r="GCF28" s="222">
        <f t="shared" ref="GCF28" si="4797">GCD28*$C$28</f>
        <v>0</v>
      </c>
      <c r="GCG28" s="222">
        <f t="shared" ref="GCG28" si="4798">GCE28*$C$28</f>
        <v>1.9629209991167093E+35</v>
      </c>
      <c r="GCH28" s="222">
        <f t="shared" ref="GCH28" si="4799">GCF28*$C$28</f>
        <v>0</v>
      </c>
      <c r="GCI28" s="222">
        <f t="shared" ref="GCI28" si="4800">GCG28*$C$28</f>
        <v>2.0218086290902108E+35</v>
      </c>
      <c r="GCJ28" s="222">
        <f t="shared" ref="GCJ28" si="4801">GCH28*$C$28</f>
        <v>0</v>
      </c>
      <c r="GCK28" s="222">
        <f t="shared" ref="GCK28" si="4802">GCI28*$C$28</f>
        <v>2.0824628879629172E+35</v>
      </c>
      <c r="GCL28" s="222">
        <f t="shared" ref="GCL28" si="4803">GCJ28*$C$28</f>
        <v>0</v>
      </c>
      <c r="GCM28" s="222">
        <f t="shared" ref="GCM28" si="4804">GCK28*$C$28</f>
        <v>2.1449367746018049E+35</v>
      </c>
      <c r="GCN28" s="222">
        <f t="shared" ref="GCN28" si="4805">GCL28*$C$28</f>
        <v>0</v>
      </c>
      <c r="GCO28" s="222">
        <f t="shared" ref="GCO28" si="4806">GCM28*$C$28</f>
        <v>2.2092848778398592E+35</v>
      </c>
      <c r="GCP28" s="222">
        <f t="shared" ref="GCP28" si="4807">GCN28*$C$28</f>
        <v>0</v>
      </c>
      <c r="GCQ28" s="222">
        <f t="shared" ref="GCQ28" si="4808">GCO28*$C$28</f>
        <v>2.2755634241750549E+35</v>
      </c>
      <c r="GCR28" s="222">
        <f t="shared" ref="GCR28" si="4809">GCP28*$C$28</f>
        <v>0</v>
      </c>
      <c r="GCS28" s="222">
        <f t="shared" ref="GCS28" si="4810">GCQ28*$C$28</f>
        <v>2.3438303269003065E+35</v>
      </c>
      <c r="GCT28" s="222">
        <f t="shared" ref="GCT28" si="4811">GCR28*$C$28</f>
        <v>0</v>
      </c>
      <c r="GCU28" s="222">
        <f t="shared" ref="GCU28" si="4812">GCS28*$C$28</f>
        <v>2.4141452367073157E+35</v>
      </c>
      <c r="GCV28" s="222">
        <f t="shared" ref="GCV28" si="4813">GCT28*$C$28</f>
        <v>0</v>
      </c>
      <c r="GCW28" s="222">
        <f t="shared" ref="GCW28" si="4814">GCU28*$C$28</f>
        <v>2.486569593808535E+35</v>
      </c>
      <c r="GCX28" s="222">
        <f t="shared" ref="GCX28" si="4815">GCV28*$C$28</f>
        <v>0</v>
      </c>
      <c r="GCY28" s="222">
        <f t="shared" ref="GCY28" si="4816">GCW28*$C$28</f>
        <v>2.5611666816227911E+35</v>
      </c>
      <c r="GCZ28" s="222">
        <f t="shared" ref="GCZ28" si="4817">GCX28*$C$28</f>
        <v>0</v>
      </c>
      <c r="GDA28" s="222">
        <f t="shared" ref="GDA28" si="4818">GCY28*$C$28</f>
        <v>2.6380016820714748E+35</v>
      </c>
      <c r="GDB28" s="222">
        <f t="shared" ref="GDB28" si="4819">GCZ28*$C$28</f>
        <v>0</v>
      </c>
      <c r="GDC28" s="222">
        <f t="shared" ref="GDC28" si="4820">GDA28*$C$28</f>
        <v>2.7171417325336191E+35</v>
      </c>
      <c r="GDD28" s="222">
        <f t="shared" ref="GDD28" si="4821">GDB28*$C$28</f>
        <v>0</v>
      </c>
      <c r="GDE28" s="222">
        <f t="shared" ref="GDE28" si="4822">GDC28*$C$28</f>
        <v>2.7986559845096275E+35</v>
      </c>
      <c r="GDF28" s="222">
        <f t="shared" ref="GDF28" si="4823">GDD28*$C$28</f>
        <v>0</v>
      </c>
      <c r="GDG28" s="222">
        <f t="shared" ref="GDG28" si="4824">GDE28*$C$28</f>
        <v>2.8826156640449163E+35</v>
      </c>
      <c r="GDH28" s="222">
        <f t="shared" ref="GDH28" si="4825">GDF28*$C$28</f>
        <v>0</v>
      </c>
      <c r="GDI28" s="222">
        <f t="shared" ref="GDI28" si="4826">GDG28*$C$28</f>
        <v>2.9690941339662637E+35</v>
      </c>
      <c r="GDJ28" s="222">
        <f t="shared" ref="GDJ28" si="4827">GDH28*$C$28</f>
        <v>0</v>
      </c>
      <c r="GDK28" s="222">
        <f t="shared" ref="GDK28" si="4828">GDI28*$C$28</f>
        <v>3.0581669579852515E+35</v>
      </c>
      <c r="GDL28" s="222">
        <f t="shared" ref="GDL28" si="4829">GDJ28*$C$28</f>
        <v>0</v>
      </c>
      <c r="GDM28" s="222">
        <f t="shared" ref="GDM28" si="4830">GDK28*$C$28</f>
        <v>3.1499119667248091E+35</v>
      </c>
      <c r="GDN28" s="222">
        <f t="shared" ref="GDN28" si="4831">GDL28*$C$28</f>
        <v>0</v>
      </c>
      <c r="GDO28" s="222">
        <f t="shared" ref="GDO28" si="4832">GDM28*$C$28</f>
        <v>3.2444093257265536E+35</v>
      </c>
      <c r="GDP28" s="222">
        <f t="shared" ref="GDP28" si="4833">GDN28*$C$28</f>
        <v>0</v>
      </c>
      <c r="GDQ28" s="222">
        <f t="shared" ref="GDQ28" si="4834">GDO28*$C$28</f>
        <v>3.3417416054983502E+35</v>
      </c>
      <c r="GDR28" s="222">
        <f t="shared" ref="GDR28" si="4835">GDP28*$C$28</f>
        <v>0</v>
      </c>
      <c r="GDS28" s="222">
        <f t="shared" ref="GDS28" si="4836">GDQ28*$C$28</f>
        <v>3.4419938536633007E+35</v>
      </c>
      <c r="GDT28" s="222">
        <f t="shared" ref="GDT28" si="4837">GDR28*$C$28</f>
        <v>0</v>
      </c>
      <c r="GDU28" s="222">
        <f t="shared" ref="GDU28" si="4838">GDS28*$C$28</f>
        <v>3.5452536692732001E+35</v>
      </c>
      <c r="GDV28" s="222">
        <f t="shared" ref="GDV28" si="4839">GDT28*$C$28</f>
        <v>0</v>
      </c>
      <c r="GDW28" s="222">
        <f t="shared" ref="GDW28" si="4840">GDU28*$C$28</f>
        <v>3.6516112793513962E+35</v>
      </c>
      <c r="GDX28" s="222">
        <f t="shared" ref="GDX28" si="4841">GDV28*$C$28</f>
        <v>0</v>
      </c>
      <c r="GDY28" s="222">
        <f t="shared" ref="GDY28" si="4842">GDW28*$C$28</f>
        <v>3.7611596177319382E+35</v>
      </c>
      <c r="GDZ28" s="222">
        <f t="shared" ref="GDZ28" si="4843">GDX28*$C$28</f>
        <v>0</v>
      </c>
      <c r="GEA28" s="222">
        <f t="shared" ref="GEA28" si="4844">GDY28*$C$28</f>
        <v>3.8739944062638968E+35</v>
      </c>
      <c r="GEB28" s="222">
        <f t="shared" ref="GEB28" si="4845">GDZ28*$C$28</f>
        <v>0</v>
      </c>
      <c r="GEC28" s="222">
        <f t="shared" ref="GEC28" si="4846">GEA28*$C$28</f>
        <v>3.9902142384518135E+35</v>
      </c>
      <c r="GED28" s="222">
        <f t="shared" ref="GED28" si="4847">GEB28*$C$28</f>
        <v>0</v>
      </c>
      <c r="GEE28" s="222">
        <f t="shared" ref="GEE28" si="4848">GEC28*$C$28</f>
        <v>4.109920665605368E+35</v>
      </c>
      <c r="GEF28" s="222">
        <f t="shared" ref="GEF28" si="4849">GED28*$C$28</f>
        <v>0</v>
      </c>
      <c r="GEG28" s="222">
        <f t="shared" ref="GEG28" si="4850">GEE28*$C$28</f>
        <v>4.2332182855735295E+35</v>
      </c>
      <c r="GEH28" s="222">
        <f t="shared" ref="GEH28" si="4851">GEF28*$C$28</f>
        <v>0</v>
      </c>
      <c r="GEI28" s="222">
        <f t="shared" ref="GEI28" si="4852">GEG28*$C$28</f>
        <v>4.3602148341407355E+35</v>
      </c>
      <c r="GEJ28" s="222">
        <f t="shared" ref="GEJ28" si="4853">GEH28*$C$28</f>
        <v>0</v>
      </c>
      <c r="GEK28" s="222">
        <f t="shared" ref="GEK28" si="4854">GEI28*$C$28</f>
        <v>4.4910212791649575E+35</v>
      </c>
      <c r="GEL28" s="222">
        <f t="shared" ref="GEL28" si="4855">GEJ28*$C$28</f>
        <v>0</v>
      </c>
      <c r="GEM28" s="222">
        <f t="shared" ref="GEM28" si="4856">GEK28*$C$28</f>
        <v>4.6257519175399063E+35</v>
      </c>
      <c r="GEN28" s="222">
        <f t="shared" ref="GEN28" si="4857">GEL28*$C$28</f>
        <v>0</v>
      </c>
      <c r="GEO28" s="222">
        <f t="shared" ref="GEO28" si="4858">GEM28*$C$28</f>
        <v>4.7645244750661037E+35</v>
      </c>
      <c r="GEP28" s="222">
        <f t="shared" ref="GEP28" si="4859">GEN28*$C$28</f>
        <v>0</v>
      </c>
      <c r="GEQ28" s="222">
        <f t="shared" ref="GEQ28" si="4860">GEO28*$C$28</f>
        <v>4.9074602093180871E+35</v>
      </c>
      <c r="GER28" s="222">
        <f t="shared" ref="GER28" si="4861">GEP28*$C$28</f>
        <v>0</v>
      </c>
      <c r="GES28" s="222">
        <f t="shared" ref="GES28" si="4862">GEQ28*$C$28</f>
        <v>5.0546840155976302E+35</v>
      </c>
      <c r="GET28" s="222">
        <f t="shared" ref="GET28" si="4863">GER28*$C$28</f>
        <v>0</v>
      </c>
      <c r="GEU28" s="222">
        <f t="shared" ref="GEU28" si="4864">GES28*$C$28</f>
        <v>5.2063245360655595E+35</v>
      </c>
      <c r="GEV28" s="222">
        <f t="shared" ref="GEV28" si="4865">GET28*$C$28</f>
        <v>0</v>
      </c>
      <c r="GEW28" s="222">
        <f t="shared" ref="GEW28" si="4866">GEU28*$C$28</f>
        <v>5.3625142721475267E+35</v>
      </c>
      <c r="GEX28" s="222">
        <f t="shared" ref="GEX28" si="4867">GEV28*$C$28</f>
        <v>0</v>
      </c>
      <c r="GEY28" s="222">
        <f t="shared" ref="GEY28" si="4868">GEW28*$C$28</f>
        <v>5.5233897003119527E+35</v>
      </c>
      <c r="GEZ28" s="222">
        <f t="shared" ref="GEZ28" si="4869">GEX28*$C$28</f>
        <v>0</v>
      </c>
      <c r="GFA28" s="222">
        <f t="shared" ref="GFA28" si="4870">GEY28*$C$28</f>
        <v>5.6890913913213117E+35</v>
      </c>
      <c r="GFB28" s="222">
        <f t="shared" ref="GFB28" si="4871">GEZ28*$C$28</f>
        <v>0</v>
      </c>
      <c r="GFC28" s="222">
        <f t="shared" ref="GFC28" si="4872">GFA28*$C$28</f>
        <v>5.859764133060951E+35</v>
      </c>
      <c r="GFD28" s="222">
        <f t="shared" ref="GFD28" si="4873">GFB28*$C$28</f>
        <v>0</v>
      </c>
      <c r="GFE28" s="222">
        <f t="shared" ref="GFE28" si="4874">GFC28*$C$28</f>
        <v>6.0355570570527799E+35</v>
      </c>
      <c r="GFF28" s="222">
        <f t="shared" ref="GFF28" si="4875">GFD28*$C$28</f>
        <v>0</v>
      </c>
      <c r="GFG28" s="222">
        <f t="shared" ref="GFG28" si="4876">GFE28*$C$28</f>
        <v>6.2166237687643636E+35</v>
      </c>
      <c r="GFH28" s="222">
        <f t="shared" ref="GFH28" si="4877">GFF28*$C$28</f>
        <v>0</v>
      </c>
      <c r="GFI28" s="222">
        <f t="shared" ref="GFI28" si="4878">GFG28*$C$28</f>
        <v>6.4031224818272949E+35</v>
      </c>
      <c r="GFJ28" s="222">
        <f t="shared" ref="GFJ28" si="4879">GFH28*$C$28</f>
        <v>0</v>
      </c>
      <c r="GFK28" s="222">
        <f t="shared" ref="GFK28" si="4880">GFI28*$C$28</f>
        <v>6.5952161562821142E+35</v>
      </c>
      <c r="GFL28" s="222">
        <f t="shared" ref="GFL28" si="4881">GFJ28*$C$28</f>
        <v>0</v>
      </c>
      <c r="GFM28" s="222">
        <f t="shared" ref="GFM28" si="4882">GFK28*$C$28</f>
        <v>6.7930726409705782E+35</v>
      </c>
      <c r="GFN28" s="222">
        <f t="shared" ref="GFN28" si="4883">GFL28*$C$28</f>
        <v>0</v>
      </c>
      <c r="GFO28" s="222">
        <f t="shared" ref="GFO28" si="4884">GFM28*$C$28</f>
        <v>6.996864820199696E+35</v>
      </c>
      <c r="GFP28" s="222">
        <f t="shared" ref="GFP28" si="4885">GFN28*$C$28</f>
        <v>0</v>
      </c>
      <c r="GFQ28" s="222">
        <f t="shared" ref="GFQ28" si="4886">GFO28*$C$28</f>
        <v>7.2067707648056865E+35</v>
      </c>
      <c r="GFR28" s="222">
        <f t="shared" ref="GFR28" si="4887">GFP28*$C$28</f>
        <v>0</v>
      </c>
      <c r="GFS28" s="222">
        <f t="shared" ref="GFS28" si="4888">GFQ28*$C$28</f>
        <v>7.4229738877498575E+35</v>
      </c>
      <c r="GFT28" s="222">
        <f t="shared" ref="GFT28" si="4889">GFR28*$C$28</f>
        <v>0</v>
      </c>
      <c r="GFU28" s="222">
        <f t="shared" ref="GFU28" si="4890">GFS28*$C$28</f>
        <v>7.6456631043823541E+35</v>
      </c>
      <c r="GFV28" s="222">
        <f t="shared" ref="GFV28" si="4891">GFT28*$C$28</f>
        <v>0</v>
      </c>
      <c r="GFW28" s="222">
        <f t="shared" ref="GFW28" si="4892">GFU28*$C$28</f>
        <v>7.8750329975138251E+35</v>
      </c>
      <c r="GFX28" s="222">
        <f t="shared" ref="GFX28" si="4893">GFV28*$C$28</f>
        <v>0</v>
      </c>
      <c r="GFY28" s="222">
        <f t="shared" ref="GFY28" si="4894">GFW28*$C$28</f>
        <v>8.1112839874392398E+35</v>
      </c>
      <c r="GFZ28" s="222">
        <f t="shared" ref="GFZ28" si="4895">GFX28*$C$28</f>
        <v>0</v>
      </c>
      <c r="GGA28" s="222">
        <f t="shared" ref="GGA28" si="4896">GFY28*$C$28</f>
        <v>8.3546225070624176E+35</v>
      </c>
      <c r="GGB28" s="222">
        <f t="shared" ref="GGB28" si="4897">GFZ28*$C$28</f>
        <v>0</v>
      </c>
      <c r="GGC28" s="222">
        <f t="shared" ref="GGC28" si="4898">GGA28*$C$28</f>
        <v>8.6052611822742908E+35</v>
      </c>
      <c r="GGD28" s="222">
        <f t="shared" ref="GGD28" si="4899">GGB28*$C$28</f>
        <v>0</v>
      </c>
      <c r="GGE28" s="222">
        <f t="shared" ref="GGE28" si="4900">GGC28*$C$28</f>
        <v>8.86341901774252E+35</v>
      </c>
      <c r="GGF28" s="222">
        <f t="shared" ref="GGF28" si="4901">GGD28*$C$28</f>
        <v>0</v>
      </c>
      <c r="GGG28" s="222">
        <f t="shared" ref="GGG28" si="4902">GGE28*$C$28</f>
        <v>9.1293215882747952E+35</v>
      </c>
      <c r="GGH28" s="222">
        <f t="shared" ref="GGH28" si="4903">GGF28*$C$28</f>
        <v>0</v>
      </c>
      <c r="GGI28" s="222">
        <f t="shared" ref="GGI28" si="4904">GGG28*$C$28</f>
        <v>9.403201235923039E+35</v>
      </c>
      <c r="GGJ28" s="222">
        <f t="shared" ref="GGJ28" si="4905">GGH28*$C$28</f>
        <v>0</v>
      </c>
      <c r="GGK28" s="222">
        <f t="shared" ref="GGK28" si="4906">GGI28*$C$28</f>
        <v>9.68529727300073E+35</v>
      </c>
      <c r="GGL28" s="222">
        <f t="shared" ref="GGL28" si="4907">GGJ28*$C$28</f>
        <v>0</v>
      </c>
      <c r="GGM28" s="222">
        <f t="shared" ref="GGM28" si="4908">GGK28*$C$28</f>
        <v>9.9758561911907514E+35</v>
      </c>
      <c r="GGN28" s="222">
        <f t="shared" ref="GGN28" si="4909">GGL28*$C$28</f>
        <v>0</v>
      </c>
      <c r="GGO28" s="222">
        <f t="shared" ref="GGO28" si="4910">GGM28*$C$28</f>
        <v>1.0275131876926474E+36</v>
      </c>
      <c r="GGP28" s="222">
        <f t="shared" ref="GGP28" si="4911">GGN28*$C$28</f>
        <v>0</v>
      </c>
      <c r="GGQ28" s="222">
        <f t="shared" ref="GGQ28" si="4912">GGO28*$C$28</f>
        <v>1.058338583323427E+36</v>
      </c>
      <c r="GGR28" s="222">
        <f t="shared" ref="GGR28" si="4913">GGP28*$C$28</f>
        <v>0</v>
      </c>
      <c r="GGS28" s="222">
        <f t="shared" ref="GGS28" si="4914">GGQ28*$C$28</f>
        <v>1.0900887408231298E+36</v>
      </c>
      <c r="GGT28" s="222">
        <f t="shared" ref="GGT28" si="4915">GGR28*$C$28</f>
        <v>0</v>
      </c>
      <c r="GGU28" s="222">
        <f t="shared" ref="GGU28" si="4916">GGS28*$C$28</f>
        <v>1.1227914030478237E+36</v>
      </c>
      <c r="GGV28" s="222">
        <f t="shared" ref="GGV28" si="4917">GGT28*$C$28</f>
        <v>0</v>
      </c>
      <c r="GGW28" s="222">
        <f t="shared" ref="GGW28" si="4918">GGU28*$C$28</f>
        <v>1.1564751451392585E+36</v>
      </c>
      <c r="GGX28" s="222">
        <f t="shared" ref="GGX28" si="4919">GGV28*$C$28</f>
        <v>0</v>
      </c>
      <c r="GGY28" s="222">
        <f t="shared" ref="GGY28" si="4920">GGW28*$C$28</f>
        <v>1.1911693994934362E+36</v>
      </c>
      <c r="GGZ28" s="222">
        <f t="shared" ref="GGZ28" si="4921">GGX28*$C$28</f>
        <v>0</v>
      </c>
      <c r="GHA28" s="222">
        <f t="shared" ref="GHA28" si="4922">GGY28*$C$28</f>
        <v>1.2269044814782394E+36</v>
      </c>
      <c r="GHB28" s="222">
        <f t="shared" ref="GHB28" si="4923">GGZ28*$C$28</f>
        <v>0</v>
      </c>
      <c r="GHC28" s="222">
        <f t="shared" ref="GHC28" si="4924">GHA28*$C$28</f>
        <v>1.2637116159225867E+36</v>
      </c>
      <c r="GHD28" s="222">
        <f t="shared" ref="GHD28" si="4925">GHB28*$C$28</f>
        <v>0</v>
      </c>
      <c r="GHE28" s="222">
        <f t="shared" ref="GHE28" si="4926">GHC28*$C$28</f>
        <v>1.3016229644002643E+36</v>
      </c>
      <c r="GHF28" s="222">
        <f t="shared" ref="GHF28" si="4927">GHD28*$C$28</f>
        <v>0</v>
      </c>
      <c r="GHG28" s="222">
        <f t="shared" ref="GHG28" si="4928">GHE28*$C$28</f>
        <v>1.3406716533322723E+36</v>
      </c>
      <c r="GHH28" s="222">
        <f t="shared" ref="GHH28" si="4929">GHF28*$C$28</f>
        <v>0</v>
      </c>
      <c r="GHI28" s="222">
        <f t="shared" ref="GHI28" si="4930">GHG28*$C$28</f>
        <v>1.3808918029322406E+36</v>
      </c>
      <c r="GHJ28" s="222">
        <f t="shared" ref="GHJ28" si="4931">GHH28*$C$28</f>
        <v>0</v>
      </c>
      <c r="GHK28" s="222">
        <f t="shared" ref="GHK28" si="4932">GHI28*$C$28</f>
        <v>1.4223185570202078E+36</v>
      </c>
      <c r="GHL28" s="222">
        <f t="shared" ref="GHL28" si="4933">GHJ28*$C$28</f>
        <v>0</v>
      </c>
      <c r="GHM28" s="222">
        <f t="shared" ref="GHM28" si="4934">GHK28*$C$28</f>
        <v>1.464988113730814E+36</v>
      </c>
      <c r="GHN28" s="222">
        <f t="shared" ref="GHN28" si="4935">GHL28*$C$28</f>
        <v>0</v>
      </c>
      <c r="GHO28" s="222">
        <f t="shared" ref="GHO28" si="4936">GHM28*$C$28</f>
        <v>1.5089377571427385E+36</v>
      </c>
      <c r="GHP28" s="222">
        <f t="shared" ref="GHP28" si="4937">GHN28*$C$28</f>
        <v>0</v>
      </c>
      <c r="GHQ28" s="222">
        <f t="shared" ref="GHQ28" si="4938">GHO28*$C$28</f>
        <v>1.5542058898570207E+36</v>
      </c>
      <c r="GHR28" s="222">
        <f t="shared" ref="GHR28" si="4939">GHP28*$C$28</f>
        <v>0</v>
      </c>
      <c r="GHS28" s="222">
        <f t="shared" ref="GHS28" si="4940">GHQ28*$C$28</f>
        <v>1.6008320665527313E+36</v>
      </c>
      <c r="GHT28" s="222">
        <f t="shared" ref="GHT28" si="4941">GHR28*$C$28</f>
        <v>0</v>
      </c>
      <c r="GHU28" s="222">
        <f t="shared" ref="GHU28" si="4942">GHS28*$C$28</f>
        <v>1.6488570285493131E+36</v>
      </c>
      <c r="GHV28" s="222">
        <f t="shared" ref="GHV28" si="4943">GHT28*$C$28</f>
        <v>0</v>
      </c>
      <c r="GHW28" s="222">
        <f t="shared" ref="GHW28" si="4944">GHU28*$C$28</f>
        <v>1.6983227394057925E+36</v>
      </c>
      <c r="GHX28" s="222">
        <f t="shared" ref="GHX28" si="4945">GHV28*$C$28</f>
        <v>0</v>
      </c>
      <c r="GHY28" s="222">
        <f t="shared" ref="GHY28" si="4946">GHW28*$C$28</f>
        <v>1.7492724215879662E+36</v>
      </c>
      <c r="GHZ28" s="222">
        <f t="shared" ref="GHZ28" si="4947">GHX28*$C$28</f>
        <v>0</v>
      </c>
      <c r="GIA28" s="222">
        <f t="shared" ref="GIA28" si="4948">GHY28*$C$28</f>
        <v>1.8017505942356053E+36</v>
      </c>
      <c r="GIB28" s="222">
        <f t="shared" ref="GIB28" si="4949">GHZ28*$C$28</f>
        <v>0</v>
      </c>
      <c r="GIC28" s="222">
        <f t="shared" ref="GIC28" si="4950">GIA28*$C$28</f>
        <v>1.8558031120626736E+36</v>
      </c>
      <c r="GID28" s="222">
        <f t="shared" ref="GID28" si="4951">GIB28*$C$28</f>
        <v>0</v>
      </c>
      <c r="GIE28" s="222">
        <f t="shared" ref="GIE28" si="4952">GIC28*$C$28</f>
        <v>1.9114772054245538E+36</v>
      </c>
      <c r="GIF28" s="222">
        <f t="shared" ref="GIF28" si="4953">GID28*$C$28</f>
        <v>0</v>
      </c>
      <c r="GIG28" s="222">
        <f t="shared" ref="GIG28" si="4954">GIE28*$C$28</f>
        <v>1.9688215215872905E+36</v>
      </c>
      <c r="GIH28" s="222">
        <f t="shared" ref="GIH28" si="4955">GIF28*$C$28</f>
        <v>0</v>
      </c>
      <c r="GII28" s="222">
        <f t="shared" ref="GII28" si="4956">GIG28*$C$28</f>
        <v>2.0278861672349094E+36</v>
      </c>
      <c r="GIJ28" s="222">
        <f t="shared" ref="GIJ28" si="4957">GIH28*$C$28</f>
        <v>0</v>
      </c>
      <c r="GIK28" s="222">
        <f t="shared" ref="GIK28" si="4958">GII28*$C$28</f>
        <v>2.0887227522519568E+36</v>
      </c>
      <c r="GIL28" s="222">
        <f t="shared" ref="GIL28" si="4959">GIJ28*$C$28</f>
        <v>0</v>
      </c>
      <c r="GIM28" s="222">
        <f t="shared" ref="GIM28" si="4960">GIK28*$C$28</f>
        <v>2.1513844348195156E+36</v>
      </c>
      <c r="GIN28" s="222">
        <f t="shared" ref="GIN28" si="4961">GIL28*$C$28</f>
        <v>0</v>
      </c>
      <c r="GIO28" s="222">
        <f t="shared" ref="GIO28" si="4962">GIM28*$C$28</f>
        <v>2.215925967864101E+36</v>
      </c>
      <c r="GIP28" s="222">
        <f t="shared" ref="GIP28" si="4963">GIN28*$C$28</f>
        <v>0</v>
      </c>
      <c r="GIQ28" s="222">
        <f t="shared" ref="GIQ28" si="4964">GIO28*$C$28</f>
        <v>2.282403746900024E+36</v>
      </c>
      <c r="GIR28" s="222">
        <f t="shared" ref="GIR28" si="4965">GIP28*$C$28</f>
        <v>0</v>
      </c>
      <c r="GIS28" s="222">
        <f t="shared" ref="GIS28" si="4966">GIQ28*$C$28</f>
        <v>2.3508758593070247E+36</v>
      </c>
      <c r="GIT28" s="222">
        <f t="shared" ref="GIT28" si="4967">GIR28*$C$28</f>
        <v>0</v>
      </c>
      <c r="GIU28" s="222">
        <f t="shared" ref="GIU28" si="4968">GIS28*$C$28</f>
        <v>2.4214021350862355E+36</v>
      </c>
      <c r="GIV28" s="222">
        <f t="shared" ref="GIV28" si="4969">GIT28*$C$28</f>
        <v>0</v>
      </c>
      <c r="GIW28" s="222">
        <f t="shared" ref="GIW28" si="4970">GIU28*$C$28</f>
        <v>2.4940441991388225E+36</v>
      </c>
      <c r="GIX28" s="222">
        <f t="shared" ref="GIX28" si="4971">GIV28*$C$28</f>
        <v>0</v>
      </c>
      <c r="GIY28" s="222">
        <f t="shared" ref="GIY28" si="4972">GIW28*$C$28</f>
        <v>2.5688655251129873E+36</v>
      </c>
      <c r="GIZ28" s="222">
        <f t="shared" ref="GIZ28" si="4973">GIX28*$C$28</f>
        <v>0</v>
      </c>
      <c r="GJA28" s="222">
        <f t="shared" ref="GJA28" si="4974">GIY28*$C$28</f>
        <v>2.6459314908663771E+36</v>
      </c>
      <c r="GJB28" s="222">
        <f t="shared" ref="GJB28" si="4975">GIZ28*$C$28</f>
        <v>0</v>
      </c>
      <c r="GJC28" s="222">
        <f t="shared" ref="GJC28" si="4976">GJA28*$C$28</f>
        <v>2.7253094355923683E+36</v>
      </c>
      <c r="GJD28" s="222">
        <f t="shared" ref="GJD28" si="4977">GJB28*$C$28</f>
        <v>0</v>
      </c>
      <c r="GJE28" s="222">
        <f t="shared" ref="GJE28" si="4978">GJC28*$C$28</f>
        <v>2.8070687186601396E+36</v>
      </c>
      <c r="GJF28" s="222">
        <f t="shared" ref="GJF28" si="4979">GJD28*$C$28</f>
        <v>0</v>
      </c>
      <c r="GJG28" s="222">
        <f t="shared" ref="GJG28" si="4980">GJE28*$C$28</f>
        <v>2.8912807802199438E+36</v>
      </c>
      <c r="GJH28" s="222">
        <f t="shared" ref="GJH28" si="4981">GJF28*$C$28</f>
        <v>0</v>
      </c>
      <c r="GJI28" s="222">
        <f t="shared" ref="GJI28" si="4982">GJG28*$C$28</f>
        <v>2.9780192036265423E+36</v>
      </c>
      <c r="GJJ28" s="222">
        <f t="shared" ref="GJJ28" si="4983">GJH28*$C$28</f>
        <v>0</v>
      </c>
      <c r="GJK28" s="222">
        <f t="shared" ref="GJK28" si="4984">GJI28*$C$28</f>
        <v>3.0673597797353388E+36</v>
      </c>
      <c r="GJL28" s="222">
        <f t="shared" ref="GJL28" si="4985">GJJ28*$C$28</f>
        <v>0</v>
      </c>
      <c r="GJM28" s="222">
        <f t="shared" ref="GJM28" si="4986">GJK28*$C$28</f>
        <v>3.1593805731273992E+36</v>
      </c>
      <c r="GJN28" s="222">
        <f t="shared" ref="GJN28" si="4987">GJL28*$C$28</f>
        <v>0</v>
      </c>
      <c r="GJO28" s="222">
        <f t="shared" ref="GJO28" si="4988">GJM28*$C$28</f>
        <v>3.2541619903212212E+36</v>
      </c>
      <c r="GJP28" s="222">
        <f t="shared" ref="GJP28" si="4989">GJN28*$C$28</f>
        <v>0</v>
      </c>
      <c r="GJQ28" s="222">
        <f t="shared" ref="GJQ28" si="4990">GJO28*$C$28</f>
        <v>3.3517868500308577E+36</v>
      </c>
      <c r="GJR28" s="222">
        <f t="shared" ref="GJR28" si="4991">GJP28*$C$28</f>
        <v>0</v>
      </c>
      <c r="GJS28" s="222">
        <f t="shared" ref="GJS28" si="4992">GJQ28*$C$28</f>
        <v>3.4523404555317836E+36</v>
      </c>
      <c r="GJT28" s="222">
        <f t="shared" ref="GJT28" si="4993">GJR28*$C$28</f>
        <v>0</v>
      </c>
      <c r="GJU28" s="222">
        <f t="shared" ref="GJU28" si="4994">GJS28*$C$28</f>
        <v>3.5559106691977375E+36</v>
      </c>
      <c r="GJV28" s="222">
        <f t="shared" ref="GJV28" si="4995">GJT28*$C$28</f>
        <v>0</v>
      </c>
      <c r="GJW28" s="222">
        <f t="shared" ref="GJW28" si="4996">GJU28*$C$28</f>
        <v>3.6625879892736695E+36</v>
      </c>
      <c r="GJX28" s="222">
        <f t="shared" ref="GJX28" si="4997">GJV28*$C$28</f>
        <v>0</v>
      </c>
      <c r="GJY28" s="222">
        <f t="shared" ref="GJY28" si="4998">GJW28*$C$28</f>
        <v>3.7724656289518797E+36</v>
      </c>
      <c r="GJZ28" s="222">
        <f t="shared" ref="GJZ28" si="4999">GJX28*$C$28</f>
        <v>0</v>
      </c>
      <c r="GKA28" s="222">
        <f t="shared" ref="GKA28" si="5000">GJY28*$C$28</f>
        <v>3.8856395978204364E+36</v>
      </c>
      <c r="GKB28" s="222">
        <f t="shared" ref="GKB28" si="5001">GJZ28*$C$28</f>
        <v>0</v>
      </c>
      <c r="GKC28" s="222">
        <f t="shared" ref="GKC28" si="5002">GKA28*$C$28</f>
        <v>4.0022087857550498E+36</v>
      </c>
      <c r="GKD28" s="222">
        <f t="shared" ref="GKD28" si="5003">GKB28*$C$28</f>
        <v>0</v>
      </c>
      <c r="GKE28" s="222">
        <f t="shared" ref="GKE28" si="5004">GKC28*$C$28</f>
        <v>4.1222750493277011E+36</v>
      </c>
      <c r="GKF28" s="222">
        <f t="shared" ref="GKF28" si="5005">GKD28*$C$28</f>
        <v>0</v>
      </c>
      <c r="GKG28" s="222">
        <f t="shared" ref="GKG28" si="5006">GKE28*$C$28</f>
        <v>4.2459433008075324E+36</v>
      </c>
      <c r="GKH28" s="222">
        <f t="shared" ref="GKH28" si="5007">GKF28*$C$28</f>
        <v>0</v>
      </c>
      <c r="GKI28" s="222">
        <f t="shared" ref="GKI28" si="5008">GKG28*$C$28</f>
        <v>4.3733215998317588E+36</v>
      </c>
      <c r="GKJ28" s="222">
        <f t="shared" ref="GKJ28" si="5009">GKH28*$C$28</f>
        <v>0</v>
      </c>
      <c r="GKK28" s="222">
        <f t="shared" ref="GKK28" si="5010">GKI28*$C$28</f>
        <v>4.5045212478267114E+36</v>
      </c>
      <c r="GKL28" s="222">
        <f t="shared" ref="GKL28" si="5011">GKJ28*$C$28</f>
        <v>0</v>
      </c>
      <c r="GKM28" s="222">
        <f t="shared" ref="GKM28" si="5012">GKK28*$C$28</f>
        <v>4.639656885261513E+36</v>
      </c>
      <c r="GKN28" s="222">
        <f t="shared" ref="GKN28" si="5013">GKL28*$C$28</f>
        <v>0</v>
      </c>
      <c r="GKO28" s="222">
        <f t="shared" ref="GKO28" si="5014">GKM28*$C$28</f>
        <v>4.7788465918193583E+36</v>
      </c>
      <c r="GKP28" s="222">
        <f t="shared" ref="GKP28" si="5015">GKN28*$C$28</f>
        <v>0</v>
      </c>
      <c r="GKQ28" s="222">
        <f t="shared" ref="GKQ28" si="5016">GKO28*$C$28</f>
        <v>4.922211989573939E+36</v>
      </c>
      <c r="GKR28" s="222">
        <f t="shared" ref="GKR28" si="5017">GKP28*$C$28</f>
        <v>0</v>
      </c>
      <c r="GKS28" s="222">
        <f t="shared" ref="GKS28" si="5018">GKQ28*$C$28</f>
        <v>5.0698783492611572E+36</v>
      </c>
      <c r="GKT28" s="222">
        <f t="shared" ref="GKT28" si="5019">GKR28*$C$28</f>
        <v>0</v>
      </c>
      <c r="GKU28" s="222">
        <f t="shared" ref="GKU28" si="5020">GKS28*$C$28</f>
        <v>5.221974699738992E+36</v>
      </c>
      <c r="GKV28" s="222">
        <f t="shared" ref="GKV28" si="5021">GKT28*$C$28</f>
        <v>0</v>
      </c>
      <c r="GKW28" s="222">
        <f t="shared" ref="GKW28" si="5022">GKU28*$C$28</f>
        <v>5.3786339407311621E+36</v>
      </c>
      <c r="GKX28" s="222">
        <f t="shared" ref="GKX28" si="5023">GKV28*$C$28</f>
        <v>0</v>
      </c>
      <c r="GKY28" s="222">
        <f t="shared" ref="GKY28" si="5024">GKW28*$C$28</f>
        <v>5.5399929589530971E+36</v>
      </c>
      <c r="GKZ28" s="222">
        <f t="shared" ref="GKZ28" si="5025">GKX28*$C$28</f>
        <v>0</v>
      </c>
      <c r="GLA28" s="222">
        <f t="shared" ref="GLA28" si="5026">GKY28*$C$28</f>
        <v>5.7061927477216907E+36</v>
      </c>
      <c r="GLB28" s="222">
        <f t="shared" ref="GLB28" si="5027">GKZ28*$C$28</f>
        <v>0</v>
      </c>
      <c r="GLC28" s="222">
        <f t="shared" ref="GLC28" si="5028">GLA28*$C$28</f>
        <v>5.877378530153342E+36</v>
      </c>
      <c r="GLD28" s="222">
        <f t="shared" ref="GLD28" si="5029">GLB28*$C$28</f>
        <v>0</v>
      </c>
      <c r="GLE28" s="222">
        <f t="shared" ref="GLE28" si="5030">GLC28*$C$28</f>
        <v>6.0536998860579423E+36</v>
      </c>
      <c r="GLF28" s="222">
        <f t="shared" ref="GLF28" si="5031">GLD28*$C$28</f>
        <v>0</v>
      </c>
      <c r="GLG28" s="222">
        <f t="shared" ref="GLG28" si="5032">GLE28*$C$28</f>
        <v>6.2353108826396812E+36</v>
      </c>
      <c r="GLH28" s="222">
        <f t="shared" ref="GLH28" si="5033">GLF28*$C$28</f>
        <v>0</v>
      </c>
      <c r="GLI28" s="222">
        <f t="shared" ref="GLI28" si="5034">GLG28*$C$28</f>
        <v>6.4223702091188716E+36</v>
      </c>
      <c r="GLJ28" s="222">
        <f t="shared" ref="GLJ28" si="5035">GLH28*$C$28</f>
        <v>0</v>
      </c>
      <c r="GLK28" s="222">
        <f t="shared" ref="GLK28" si="5036">GLI28*$C$28</f>
        <v>6.6150413153924374E+36</v>
      </c>
      <c r="GLL28" s="222">
        <f t="shared" ref="GLL28" si="5037">GLJ28*$C$28</f>
        <v>0</v>
      </c>
      <c r="GLM28" s="222">
        <f t="shared" ref="GLM28" si="5038">GLK28*$C$28</f>
        <v>6.813492554854211E+36</v>
      </c>
      <c r="GLN28" s="222">
        <f t="shared" ref="GLN28" si="5039">GLL28*$C$28</f>
        <v>0</v>
      </c>
      <c r="GLO28" s="222">
        <f t="shared" ref="GLO28" si="5040">GLM28*$C$28</f>
        <v>7.0178973314998375E+36</v>
      </c>
      <c r="GLP28" s="222">
        <f t="shared" ref="GLP28" si="5041">GLN28*$C$28</f>
        <v>0</v>
      </c>
      <c r="GLQ28" s="222">
        <f t="shared" ref="GLQ28" si="5042">GLO28*$C$28</f>
        <v>7.2284342514448328E+36</v>
      </c>
      <c r="GLR28" s="222">
        <f t="shared" ref="GLR28" si="5043">GLP28*$C$28</f>
        <v>0</v>
      </c>
      <c r="GLS28" s="222">
        <f t="shared" ref="GLS28" si="5044">GLQ28*$C$28</f>
        <v>7.4452872789881784E+36</v>
      </c>
      <c r="GLT28" s="222">
        <f t="shared" ref="GLT28" si="5045">GLR28*$C$28</f>
        <v>0</v>
      </c>
      <c r="GLU28" s="222">
        <f t="shared" ref="GLU28" si="5046">GLS28*$C$28</f>
        <v>7.6686458973578235E+36</v>
      </c>
      <c r="GLV28" s="222">
        <f t="shared" ref="GLV28" si="5047">GLT28*$C$28</f>
        <v>0</v>
      </c>
      <c r="GLW28" s="222">
        <f t="shared" ref="GLW28" si="5048">GLU28*$C$28</f>
        <v>7.8987052742785583E+36</v>
      </c>
      <c r="GLX28" s="222">
        <f t="shared" ref="GLX28" si="5049">GLV28*$C$28</f>
        <v>0</v>
      </c>
      <c r="GLY28" s="222">
        <f t="shared" ref="GLY28" si="5050">GLW28*$C$28</f>
        <v>8.1356664325069155E+36</v>
      </c>
      <c r="GLZ28" s="222">
        <f t="shared" ref="GLZ28" si="5051">GLX28*$C$28</f>
        <v>0</v>
      </c>
      <c r="GMA28" s="222">
        <f t="shared" ref="GMA28" si="5052">GLY28*$C$28</f>
        <v>8.3797364254821238E+36</v>
      </c>
      <c r="GMB28" s="222">
        <f t="shared" ref="GMB28" si="5053">GLZ28*$C$28</f>
        <v>0</v>
      </c>
      <c r="GMC28" s="222">
        <f t="shared" ref="GMC28" si="5054">GMA28*$C$28</f>
        <v>8.6311285182465873E+36</v>
      </c>
      <c r="GMD28" s="222">
        <f t="shared" ref="GMD28" si="5055">GMB28*$C$28</f>
        <v>0</v>
      </c>
      <c r="GME28" s="222">
        <f t="shared" ref="GME28" si="5056">GMC28*$C$28</f>
        <v>8.8900623737939855E+36</v>
      </c>
      <c r="GMF28" s="222">
        <f t="shared" ref="GMF28" si="5057">GMD28*$C$28</f>
        <v>0</v>
      </c>
      <c r="GMG28" s="222">
        <f t="shared" ref="GMG28" si="5058">GME28*$C$28</f>
        <v>9.1567642450078058E+36</v>
      </c>
      <c r="GMH28" s="222">
        <f t="shared" ref="GMH28" si="5059">GMF28*$C$28</f>
        <v>0</v>
      </c>
      <c r="GMI28" s="222">
        <f t="shared" ref="GMI28" si="5060">GMG28*$C$28</f>
        <v>9.4314671723580402E+36</v>
      </c>
      <c r="GMJ28" s="222">
        <f t="shared" ref="GMJ28" si="5061">GMH28*$C$28</f>
        <v>0</v>
      </c>
      <c r="GMK28" s="222">
        <f t="shared" ref="GMK28" si="5062">GMI28*$C$28</f>
        <v>9.7144111875287821E+36</v>
      </c>
      <c r="GML28" s="222">
        <f t="shared" ref="GML28" si="5063">GMJ28*$C$28</f>
        <v>0</v>
      </c>
      <c r="GMM28" s="222">
        <f t="shared" ref="GMM28" si="5064">GMK28*$C$28</f>
        <v>1.0005843523154646E+37</v>
      </c>
      <c r="GMN28" s="222">
        <f t="shared" ref="GMN28" si="5065">GML28*$C$28</f>
        <v>0</v>
      </c>
      <c r="GMO28" s="222">
        <f t="shared" ref="GMO28" si="5066">GMM28*$C$28</f>
        <v>1.0306018828849286E+37</v>
      </c>
      <c r="GMP28" s="222">
        <f t="shared" ref="GMP28" si="5067">GMN28*$C$28</f>
        <v>0</v>
      </c>
      <c r="GMQ28" s="222">
        <f t="shared" ref="GMQ28" si="5068">GMO28*$C$28</f>
        <v>1.0615199393714764E+37</v>
      </c>
      <c r="GMR28" s="222">
        <f t="shared" ref="GMR28" si="5069">GMP28*$C$28</f>
        <v>0</v>
      </c>
      <c r="GMS28" s="222">
        <f t="shared" ref="GMS28" si="5070">GMQ28*$C$28</f>
        <v>1.0933655375526208E+37</v>
      </c>
      <c r="GMT28" s="222">
        <f t="shared" ref="GMT28" si="5071">GMR28*$C$28</f>
        <v>0</v>
      </c>
      <c r="GMU28" s="222">
        <f t="shared" ref="GMU28" si="5072">GMS28*$C$28</f>
        <v>1.1261665036791995E+37</v>
      </c>
      <c r="GMV28" s="222">
        <f t="shared" ref="GMV28" si="5073">GMT28*$C$28</f>
        <v>0</v>
      </c>
      <c r="GMW28" s="222">
        <f t="shared" ref="GMW28" si="5074">GMU28*$C$28</f>
        <v>1.1599514987895756E+37</v>
      </c>
      <c r="GMX28" s="222">
        <f t="shared" ref="GMX28" si="5075">GMV28*$C$28</f>
        <v>0</v>
      </c>
      <c r="GMY28" s="222">
        <f t="shared" ref="GMY28" si="5076">GMW28*$C$28</f>
        <v>1.194750043753263E+37</v>
      </c>
      <c r="GMZ28" s="222">
        <f t="shared" ref="GMZ28" si="5077">GMX28*$C$28</f>
        <v>0</v>
      </c>
      <c r="GNA28" s="222">
        <f t="shared" ref="GNA28" si="5078">GMY28*$C$28</f>
        <v>1.2305925450658609E+37</v>
      </c>
      <c r="GNB28" s="222">
        <f t="shared" ref="GNB28" si="5079">GMZ28*$C$28</f>
        <v>0</v>
      </c>
      <c r="GNC28" s="222">
        <f t="shared" ref="GNC28" si="5080">GNA28*$C$28</f>
        <v>1.2675103214178368E+37</v>
      </c>
      <c r="GND28" s="222">
        <f t="shared" ref="GND28" si="5081">GNB28*$C$28</f>
        <v>0</v>
      </c>
      <c r="GNE28" s="222">
        <f t="shared" ref="GNE28" si="5082">GNC28*$C$28</f>
        <v>1.305535631060372E+37</v>
      </c>
      <c r="GNF28" s="222">
        <f t="shared" ref="GNF28" si="5083">GND28*$C$28</f>
        <v>0</v>
      </c>
      <c r="GNG28" s="222">
        <f t="shared" ref="GNG28" si="5084">GNE28*$C$28</f>
        <v>1.3447016999921833E+37</v>
      </c>
      <c r="GNH28" s="222">
        <f t="shared" ref="GNH28" si="5085">GNF28*$C$28</f>
        <v>0</v>
      </c>
      <c r="GNI28" s="222">
        <f t="shared" ref="GNI28" si="5086">GNG28*$C$28</f>
        <v>1.3850427509919488E+37</v>
      </c>
      <c r="GNJ28" s="222">
        <f t="shared" ref="GNJ28" si="5087">GNH28*$C$28</f>
        <v>0</v>
      </c>
      <c r="GNK28" s="222">
        <f t="shared" ref="GNK28" si="5088">GNI28*$C$28</f>
        <v>1.4265940335217072E+37</v>
      </c>
      <c r="GNL28" s="222">
        <f t="shared" ref="GNL28" si="5089">GNJ28*$C$28</f>
        <v>0</v>
      </c>
      <c r="GNM28" s="222">
        <f t="shared" ref="GNM28" si="5090">GNK28*$C$28</f>
        <v>1.4693918545273585E+37</v>
      </c>
      <c r="GNN28" s="222">
        <f t="shared" ref="GNN28" si="5091">GNL28*$C$28</f>
        <v>0</v>
      </c>
      <c r="GNO28" s="222">
        <f t="shared" ref="GNO28" si="5092">GNM28*$C$28</f>
        <v>1.5134736101631793E+37</v>
      </c>
      <c r="GNP28" s="222">
        <f t="shared" ref="GNP28" si="5093">GNN28*$C$28</f>
        <v>0</v>
      </c>
      <c r="GNQ28" s="222">
        <f t="shared" ref="GNQ28" si="5094">GNO28*$C$28</f>
        <v>1.5588778184680748E+37</v>
      </c>
      <c r="GNR28" s="222">
        <f t="shared" ref="GNR28" si="5095">GNP28*$C$28</f>
        <v>0</v>
      </c>
      <c r="GNS28" s="222">
        <f t="shared" ref="GNS28" si="5096">GNQ28*$C$28</f>
        <v>1.605644153022117E+37</v>
      </c>
      <c r="GNT28" s="222">
        <f t="shared" ref="GNT28" si="5097">GNR28*$C$28</f>
        <v>0</v>
      </c>
      <c r="GNU28" s="222">
        <f t="shared" ref="GNU28" si="5098">GNS28*$C$28</f>
        <v>1.6538134776127806E+37</v>
      </c>
      <c r="GNV28" s="222">
        <f t="shared" ref="GNV28" si="5099">GNT28*$C$28</f>
        <v>0</v>
      </c>
      <c r="GNW28" s="222">
        <f t="shared" ref="GNW28" si="5100">GNU28*$C$28</f>
        <v>1.7034278819411641E+37</v>
      </c>
      <c r="GNX28" s="222">
        <f t="shared" ref="GNX28" si="5101">GNV28*$C$28</f>
        <v>0</v>
      </c>
      <c r="GNY28" s="222">
        <f t="shared" ref="GNY28" si="5102">GNW28*$C$28</f>
        <v>1.754530718399399E+37</v>
      </c>
      <c r="GNZ28" s="222">
        <f t="shared" ref="GNZ28" si="5103">GNX28*$C$28</f>
        <v>0</v>
      </c>
      <c r="GOA28" s="222">
        <f t="shared" ref="GOA28" si="5104">GNY28*$C$28</f>
        <v>1.8071666399513809E+37</v>
      </c>
      <c r="GOB28" s="222">
        <f t="shared" ref="GOB28" si="5105">GNZ28*$C$28</f>
        <v>0</v>
      </c>
      <c r="GOC28" s="222">
        <f t="shared" ref="GOC28" si="5106">GOA28*$C$28</f>
        <v>1.8613816391499225E+37</v>
      </c>
      <c r="GOD28" s="222">
        <f t="shared" ref="GOD28" si="5107">GOB28*$C$28</f>
        <v>0</v>
      </c>
      <c r="GOE28" s="222">
        <f t="shared" ref="GOE28" si="5108">GOC28*$C$28</f>
        <v>1.9172230883244202E+37</v>
      </c>
      <c r="GOF28" s="222">
        <f t="shared" ref="GOF28" si="5109">GOD28*$C$28</f>
        <v>0</v>
      </c>
      <c r="GOG28" s="222">
        <f t="shared" ref="GOG28" si="5110">GOE28*$C$28</f>
        <v>1.9747397809741528E+37</v>
      </c>
      <c r="GOH28" s="222">
        <f t="shared" ref="GOH28" si="5111">GOF28*$C$28</f>
        <v>0</v>
      </c>
      <c r="GOI28" s="222">
        <f t="shared" ref="GOI28" si="5112">GOG28*$C$28</f>
        <v>2.0339819744033774E+37</v>
      </c>
      <c r="GOJ28" s="222">
        <f t="shared" ref="GOJ28" si="5113">GOH28*$C$28</f>
        <v>0</v>
      </c>
      <c r="GOK28" s="222">
        <f t="shared" ref="GOK28" si="5114">GOI28*$C$28</f>
        <v>2.0950014336354787E+37</v>
      </c>
      <c r="GOL28" s="222">
        <f t="shared" ref="GOL28" si="5115">GOJ28*$C$28</f>
        <v>0</v>
      </c>
      <c r="GOM28" s="222">
        <f t="shared" ref="GOM28" si="5116">GOK28*$C$28</f>
        <v>2.1578514766445429E+37</v>
      </c>
      <c r="GON28" s="222">
        <f t="shared" ref="GON28" si="5117">GOL28*$C$28</f>
        <v>0</v>
      </c>
      <c r="GOO28" s="222">
        <f t="shared" ref="GOO28" si="5118">GOM28*$C$28</f>
        <v>2.222587020943879E+37</v>
      </c>
      <c r="GOP28" s="222">
        <f t="shared" ref="GOP28" si="5119">GON28*$C$28</f>
        <v>0</v>
      </c>
      <c r="GOQ28" s="222">
        <f t="shared" ref="GOQ28" si="5120">GOO28*$C$28</f>
        <v>2.2892646315721955E+37</v>
      </c>
      <c r="GOR28" s="222">
        <f t="shared" ref="GOR28" si="5121">GOP28*$C$28</f>
        <v>0</v>
      </c>
      <c r="GOS28" s="222">
        <f t="shared" ref="GOS28" si="5122">GOQ28*$C$28</f>
        <v>2.3579425705193614E+37</v>
      </c>
      <c r="GOT28" s="222">
        <f t="shared" ref="GOT28" si="5123">GOR28*$C$28</f>
        <v>0</v>
      </c>
      <c r="GOU28" s="222">
        <f t="shared" ref="GOU28" si="5124">GOS28*$C$28</f>
        <v>2.4286808476349424E+37</v>
      </c>
      <c r="GOV28" s="222">
        <f t="shared" ref="GOV28" si="5125">GOT28*$C$28</f>
        <v>0</v>
      </c>
      <c r="GOW28" s="222">
        <f t="shared" ref="GOW28" si="5126">GOU28*$C$28</f>
        <v>2.5015412730639905E+37</v>
      </c>
      <c r="GOX28" s="222">
        <f t="shared" ref="GOX28" si="5127">GOV28*$C$28</f>
        <v>0</v>
      </c>
      <c r="GOY28" s="222">
        <f t="shared" ref="GOY28" si="5128">GOW28*$C$28</f>
        <v>2.5765875112559102E+37</v>
      </c>
      <c r="GOZ28" s="222">
        <f t="shared" ref="GOZ28" si="5129">GOX28*$C$28</f>
        <v>0</v>
      </c>
      <c r="GPA28" s="222">
        <f t="shared" ref="GPA28" si="5130">GOY28*$C$28</f>
        <v>2.6538851365935877E+37</v>
      </c>
      <c r="GPB28" s="222">
        <f t="shared" ref="GPB28" si="5131">GOZ28*$C$28</f>
        <v>0</v>
      </c>
      <c r="GPC28" s="222">
        <f t="shared" ref="GPC28" si="5132">GPA28*$C$28</f>
        <v>2.7335016906913955E+37</v>
      </c>
      <c r="GPD28" s="222">
        <f t="shared" ref="GPD28" si="5133">GPB28*$C$28</f>
        <v>0</v>
      </c>
      <c r="GPE28" s="222">
        <f t="shared" ref="GPE28" si="5134">GPC28*$C$28</f>
        <v>2.8155067414121374E+37</v>
      </c>
      <c r="GPF28" s="222">
        <f t="shared" ref="GPF28" si="5135">GPD28*$C$28</f>
        <v>0</v>
      </c>
      <c r="GPG28" s="222">
        <f t="shared" ref="GPG28" si="5136">GPE28*$C$28</f>
        <v>2.8999719436545017E+37</v>
      </c>
      <c r="GPH28" s="222">
        <f t="shared" ref="GPH28" si="5137">GPF28*$C$28</f>
        <v>0</v>
      </c>
      <c r="GPI28" s="222">
        <f t="shared" ref="GPI28" si="5138">GPG28*$C$28</f>
        <v>2.9869711019641367E+37</v>
      </c>
      <c r="GPJ28" s="222">
        <f t="shared" ref="GPJ28" si="5139">GPH28*$C$28</f>
        <v>0</v>
      </c>
      <c r="GPK28" s="222">
        <f t="shared" ref="GPK28" si="5140">GPI28*$C$28</f>
        <v>3.0765802350230608E+37</v>
      </c>
      <c r="GPL28" s="222">
        <f t="shared" ref="GPL28" si="5141">GPJ28*$C$28</f>
        <v>0</v>
      </c>
      <c r="GPM28" s="222">
        <f t="shared" ref="GPM28" si="5142">GPK28*$C$28</f>
        <v>3.1688776420737529E+37</v>
      </c>
      <c r="GPN28" s="222">
        <f t="shared" ref="GPN28" si="5143">GPL28*$C$28</f>
        <v>0</v>
      </c>
      <c r="GPO28" s="222">
        <f t="shared" ref="GPO28" si="5144">GPM28*$C$28</f>
        <v>3.2639439713359654E+37</v>
      </c>
      <c r="GPP28" s="222">
        <f t="shared" ref="GPP28" si="5145">GPN28*$C$28</f>
        <v>0</v>
      </c>
      <c r="GPQ28" s="222">
        <f t="shared" ref="GPQ28" si="5146">GPO28*$C$28</f>
        <v>3.3618622904760446E+37</v>
      </c>
      <c r="GPR28" s="222">
        <f t="shared" ref="GPR28" si="5147">GPP28*$C$28</f>
        <v>0</v>
      </c>
      <c r="GPS28" s="222">
        <f t="shared" ref="GPS28" si="5148">GPQ28*$C$28</f>
        <v>3.4627181591903258E+37</v>
      </c>
      <c r="GPT28" s="222">
        <f t="shared" ref="GPT28" si="5149">GPR28*$C$28</f>
        <v>0</v>
      </c>
      <c r="GPU28" s="222">
        <f t="shared" ref="GPU28" si="5150">GPS28*$C$28</f>
        <v>3.5665997039660358E+37</v>
      </c>
      <c r="GPV28" s="222">
        <f t="shared" ref="GPV28" si="5151">GPT28*$C$28</f>
        <v>0</v>
      </c>
      <c r="GPW28" s="222">
        <f t="shared" ref="GPW28" si="5152">GPU28*$C$28</f>
        <v>3.6735976950850169E+37</v>
      </c>
      <c r="GPX28" s="222">
        <f t="shared" ref="GPX28" si="5153">GPV28*$C$28</f>
        <v>0</v>
      </c>
      <c r="GPY28" s="222">
        <f t="shared" ref="GPY28" si="5154">GPW28*$C$28</f>
        <v>3.7838056259375674E+37</v>
      </c>
      <c r="GPZ28" s="222">
        <f t="shared" ref="GPZ28" si="5155">GPX28*$C$28</f>
        <v>0</v>
      </c>
      <c r="GQA28" s="222">
        <f t="shared" ref="GQA28" si="5156">GPY28*$C$28</f>
        <v>3.8973197947156946E+37</v>
      </c>
      <c r="GQB28" s="222">
        <f t="shared" ref="GQB28" si="5157">GPZ28*$C$28</f>
        <v>0</v>
      </c>
      <c r="GQC28" s="222">
        <f t="shared" ref="GQC28" si="5158">GQA28*$C$28</f>
        <v>4.0142393885571655E+37</v>
      </c>
      <c r="GQD28" s="222">
        <f t="shared" ref="GQD28" si="5159">GQB28*$C$28</f>
        <v>0</v>
      </c>
      <c r="GQE28" s="222">
        <f t="shared" ref="GQE28" si="5160">GQC28*$C$28</f>
        <v>4.1346665702138806E+37</v>
      </c>
      <c r="GQF28" s="222">
        <f t="shared" ref="GQF28" si="5161">GQD28*$C$28</f>
        <v>0</v>
      </c>
      <c r="GQG28" s="222">
        <f t="shared" ref="GQG28" si="5162">GQE28*$C$28</f>
        <v>4.2587065673202975E+37</v>
      </c>
      <c r="GQH28" s="222">
        <f t="shared" ref="GQH28" si="5163">GQF28*$C$28</f>
        <v>0</v>
      </c>
      <c r="GQI28" s="222">
        <f t="shared" ref="GQI28" si="5164">GQG28*$C$28</f>
        <v>4.3864677643399066E+37</v>
      </c>
      <c r="GQJ28" s="222">
        <f t="shared" ref="GQJ28" si="5165">GQH28*$C$28</f>
        <v>0</v>
      </c>
      <c r="GQK28" s="222">
        <f t="shared" ref="GQK28" si="5166">GQI28*$C$28</f>
        <v>4.5180617972701042E+37</v>
      </c>
      <c r="GQL28" s="222">
        <f t="shared" ref="GQL28" si="5167">GQJ28*$C$28</f>
        <v>0</v>
      </c>
      <c r="GQM28" s="222">
        <f t="shared" ref="GQM28" si="5168">GQK28*$C$28</f>
        <v>4.6536036511882079E+37</v>
      </c>
      <c r="GQN28" s="222">
        <f t="shared" ref="GQN28" si="5169">GQL28*$C$28</f>
        <v>0</v>
      </c>
      <c r="GQO28" s="222">
        <f t="shared" ref="GQO28" si="5170">GQM28*$C$28</f>
        <v>4.7932117607238546E+37</v>
      </c>
      <c r="GQP28" s="222">
        <f t="shared" ref="GQP28" si="5171">GQN28*$C$28</f>
        <v>0</v>
      </c>
      <c r="GQQ28" s="222">
        <f t="shared" ref="GQQ28" si="5172">GQO28*$C$28</f>
        <v>4.93700811354557E+37</v>
      </c>
      <c r="GQR28" s="222">
        <f t="shared" ref="GQR28" si="5173">GQP28*$C$28</f>
        <v>0</v>
      </c>
      <c r="GQS28" s="222">
        <f t="shared" ref="GQS28" si="5174">GQQ28*$C$28</f>
        <v>5.0851183569519374E+37</v>
      </c>
      <c r="GQT28" s="222">
        <f t="shared" ref="GQT28" si="5175">GQR28*$C$28</f>
        <v>0</v>
      </c>
      <c r="GQU28" s="222">
        <f t="shared" ref="GQU28" si="5176">GQS28*$C$28</f>
        <v>5.2376719076604956E+37</v>
      </c>
      <c r="GQV28" s="222">
        <f t="shared" ref="GQV28" si="5177">GQT28*$C$28</f>
        <v>0</v>
      </c>
      <c r="GQW28" s="222">
        <f t="shared" ref="GQW28" si="5178">GQU28*$C$28</f>
        <v>5.3948020648903103E+37</v>
      </c>
      <c r="GQX28" s="222">
        <f t="shared" ref="GQX28" si="5179">GQV28*$C$28</f>
        <v>0</v>
      </c>
      <c r="GQY28" s="222">
        <f t="shared" ref="GQY28" si="5180">GQW28*$C$28</f>
        <v>5.5566461268370197E+37</v>
      </c>
      <c r="GQZ28" s="222">
        <f t="shared" ref="GQZ28" si="5181">GQX28*$C$28</f>
        <v>0</v>
      </c>
      <c r="GRA28" s="222">
        <f t="shared" ref="GRA28" si="5182">GQY28*$C$28</f>
        <v>5.7233455106421301E+37</v>
      </c>
      <c r="GRB28" s="222">
        <f t="shared" ref="GRB28" si="5183">GQZ28*$C$28</f>
        <v>0</v>
      </c>
      <c r="GRC28" s="222">
        <f t="shared" ref="GRC28" si="5184">GRA28*$C$28</f>
        <v>5.8950458759613938E+37</v>
      </c>
      <c r="GRD28" s="222">
        <f t="shared" ref="GRD28" si="5185">GRB28*$C$28</f>
        <v>0</v>
      </c>
      <c r="GRE28" s="222">
        <f t="shared" ref="GRE28" si="5186">GRC28*$C$28</f>
        <v>6.0718972522402353E+37</v>
      </c>
      <c r="GRF28" s="222">
        <f t="shared" ref="GRF28" si="5187">GRD28*$C$28</f>
        <v>0</v>
      </c>
      <c r="GRG28" s="222">
        <f t="shared" ref="GRG28" si="5188">GRE28*$C$28</f>
        <v>6.2540541698074428E+37</v>
      </c>
      <c r="GRH28" s="222">
        <f t="shared" ref="GRH28" si="5189">GRF28*$C$28</f>
        <v>0</v>
      </c>
      <c r="GRI28" s="222">
        <f t="shared" ref="GRI28" si="5190">GRG28*$C$28</f>
        <v>6.4416757949016664E+37</v>
      </c>
      <c r="GRJ28" s="222">
        <f t="shared" ref="GRJ28" si="5191">GRH28*$C$28</f>
        <v>0</v>
      </c>
      <c r="GRK28" s="222">
        <f t="shared" ref="GRK28" si="5192">GRI28*$C$28</f>
        <v>6.6349260687487162E+37</v>
      </c>
      <c r="GRL28" s="222">
        <f t="shared" ref="GRL28" si="5193">GRJ28*$C$28</f>
        <v>0</v>
      </c>
      <c r="GRM28" s="222">
        <f t="shared" ref="GRM28" si="5194">GRK28*$C$28</f>
        <v>6.8339738508111776E+37</v>
      </c>
      <c r="GRN28" s="222">
        <f t="shared" ref="GRN28" si="5195">GRL28*$C$28</f>
        <v>0</v>
      </c>
      <c r="GRO28" s="222">
        <f t="shared" ref="GRO28" si="5196">GRM28*$C$28</f>
        <v>7.038993066335513E+37</v>
      </c>
      <c r="GRP28" s="222">
        <f t="shared" ref="GRP28" si="5197">GRN28*$C$28</f>
        <v>0</v>
      </c>
      <c r="GRQ28" s="222">
        <f t="shared" ref="GRQ28" si="5198">GRO28*$C$28</f>
        <v>7.2501628583255781E+37</v>
      </c>
      <c r="GRR28" s="222">
        <f t="shared" ref="GRR28" si="5199">GRP28*$C$28</f>
        <v>0</v>
      </c>
      <c r="GRS28" s="222">
        <f t="shared" ref="GRS28" si="5200">GRQ28*$C$28</f>
        <v>7.4676677440753453E+37</v>
      </c>
      <c r="GRT28" s="222">
        <f t="shared" ref="GRT28" si="5201">GRR28*$C$28</f>
        <v>0</v>
      </c>
      <c r="GRU28" s="222">
        <f t="shared" ref="GRU28" si="5202">GRS28*$C$28</f>
        <v>7.6916977763976062E+37</v>
      </c>
      <c r="GRV28" s="222">
        <f t="shared" ref="GRV28" si="5203">GRT28*$C$28</f>
        <v>0</v>
      </c>
      <c r="GRW28" s="222">
        <f t="shared" ref="GRW28" si="5204">GRU28*$C$28</f>
        <v>7.9224487096895344E+37</v>
      </c>
      <c r="GRX28" s="222">
        <f t="shared" ref="GRX28" si="5205">GRV28*$C$28</f>
        <v>0</v>
      </c>
      <c r="GRY28" s="222">
        <f t="shared" ref="GRY28" si="5206">GRW28*$C$28</f>
        <v>8.1601221709802206E+37</v>
      </c>
      <c r="GRZ28" s="222">
        <f t="shared" ref="GRZ28" si="5207">GRX28*$C$28</f>
        <v>0</v>
      </c>
      <c r="GSA28" s="222">
        <f t="shared" ref="GSA28" si="5208">GRY28*$C$28</f>
        <v>8.4049258361096272E+37</v>
      </c>
      <c r="GSB28" s="222">
        <f t="shared" ref="GSB28" si="5209">GRZ28*$C$28</f>
        <v>0</v>
      </c>
      <c r="GSC28" s="222">
        <f t="shared" ref="GSC28" si="5210">GSA28*$C$28</f>
        <v>8.6570736111929163E+37</v>
      </c>
      <c r="GSD28" s="222">
        <f t="shared" ref="GSD28" si="5211">GSB28*$C$28</f>
        <v>0</v>
      </c>
      <c r="GSE28" s="222">
        <f t="shared" ref="GSE28" si="5212">GSC28*$C$28</f>
        <v>8.9167858195287045E+37</v>
      </c>
      <c r="GSF28" s="222">
        <f t="shared" ref="GSF28" si="5213">GSD28*$C$28</f>
        <v>0</v>
      </c>
      <c r="GSG28" s="222">
        <f t="shared" ref="GSG28" si="5214">GSE28*$C$28</f>
        <v>9.1842893941145665E+37</v>
      </c>
      <c r="GSH28" s="222">
        <f t="shared" ref="GSH28" si="5215">GSF28*$C$28</f>
        <v>0</v>
      </c>
      <c r="GSI28" s="222">
        <f t="shared" ref="GSI28" si="5216">GSG28*$C$28</f>
        <v>9.4598180759380037E+37</v>
      </c>
      <c r="GSJ28" s="222">
        <f t="shared" ref="GSJ28" si="5217">GSH28*$C$28</f>
        <v>0</v>
      </c>
      <c r="GSK28" s="222">
        <f t="shared" ref="GSK28" si="5218">GSI28*$C$28</f>
        <v>9.7436126182161431E+37</v>
      </c>
      <c r="GSL28" s="222">
        <f t="shared" ref="GSL28" si="5219">GSJ28*$C$28</f>
        <v>0</v>
      </c>
      <c r="GSM28" s="222">
        <f t="shared" ref="GSM28" si="5220">GSK28*$C$28</f>
        <v>1.0035920996762629E+38</v>
      </c>
      <c r="GSN28" s="222">
        <f t="shared" ref="GSN28" si="5221">GSL28*$C$28</f>
        <v>0</v>
      </c>
      <c r="GSO28" s="222">
        <f t="shared" ref="GSO28" si="5222">GSM28*$C$28</f>
        <v>1.0336998626665507E+38</v>
      </c>
      <c r="GSP28" s="222">
        <f t="shared" ref="GSP28" si="5223">GSN28*$C$28</f>
        <v>0</v>
      </c>
      <c r="GSQ28" s="222">
        <f t="shared" ref="GSQ28" si="5224">GSO28*$C$28</f>
        <v>1.0647108585465473E+38</v>
      </c>
      <c r="GSR28" s="222">
        <f t="shared" ref="GSR28" si="5225">GSP28*$C$28</f>
        <v>0</v>
      </c>
      <c r="GSS28" s="222">
        <f t="shared" ref="GSS28" si="5226">GSQ28*$C$28</f>
        <v>1.0966521843029438E+38</v>
      </c>
      <c r="GST28" s="222">
        <f t="shared" ref="GST28" si="5227">GSR28*$C$28</f>
        <v>0</v>
      </c>
      <c r="GSU28" s="222">
        <f t="shared" ref="GSU28" si="5228">GSS28*$C$28</f>
        <v>1.1295517498320322E+38</v>
      </c>
      <c r="GSV28" s="222">
        <f t="shared" ref="GSV28" si="5229">GST28*$C$28</f>
        <v>0</v>
      </c>
      <c r="GSW28" s="222">
        <f t="shared" ref="GSW28" si="5230">GSU28*$C$28</f>
        <v>1.1634383023269932E+38</v>
      </c>
      <c r="GSX28" s="222">
        <f t="shared" ref="GSX28" si="5231">GSV28*$C$28</f>
        <v>0</v>
      </c>
      <c r="GSY28" s="222">
        <f t="shared" ref="GSY28" si="5232">GSW28*$C$28</f>
        <v>1.1983414513968032E+38</v>
      </c>
      <c r="GSZ28" s="222">
        <f t="shared" ref="GSZ28" si="5233">GSX28*$C$28</f>
        <v>0</v>
      </c>
      <c r="GTA28" s="222">
        <f t="shared" ref="GTA28" si="5234">GSY28*$C$28</f>
        <v>1.2342916949387073E+38</v>
      </c>
      <c r="GTB28" s="222">
        <f t="shared" ref="GTB28" si="5235">GSZ28*$C$28</f>
        <v>0</v>
      </c>
      <c r="GTC28" s="222">
        <f t="shared" ref="GTC28" si="5236">GTA28*$C$28</f>
        <v>1.2713204457868686E+38</v>
      </c>
      <c r="GTD28" s="222">
        <f t="shared" ref="GTD28" si="5237">GTB28*$C$28</f>
        <v>0</v>
      </c>
      <c r="GTE28" s="222">
        <f t="shared" ref="GTE28" si="5238">GTC28*$C$28</f>
        <v>1.3094600591604747E+38</v>
      </c>
      <c r="GTF28" s="222">
        <f t="shared" ref="GTF28" si="5239">GTD28*$C$28</f>
        <v>0</v>
      </c>
      <c r="GTG28" s="222">
        <f t="shared" ref="GTG28" si="5240">GTE28*$C$28</f>
        <v>1.348743860935289E+38</v>
      </c>
      <c r="GTH28" s="222">
        <f t="shared" ref="GTH28" si="5241">GTF28*$C$28</f>
        <v>0</v>
      </c>
      <c r="GTI28" s="222">
        <f t="shared" ref="GTI28" si="5242">GTG28*$C$28</f>
        <v>1.3892061767633477E+38</v>
      </c>
      <c r="GTJ28" s="222">
        <f t="shared" ref="GTJ28" si="5243">GTH28*$C$28</f>
        <v>0</v>
      </c>
      <c r="GTK28" s="222">
        <f t="shared" ref="GTK28" si="5244">GTI28*$C$28</f>
        <v>1.4308823620662482E+38</v>
      </c>
      <c r="GTL28" s="222">
        <f t="shared" ref="GTL28" si="5245">GTJ28*$C$28</f>
        <v>0</v>
      </c>
      <c r="GTM28" s="222">
        <f t="shared" ref="GTM28" si="5246">GTK28*$C$28</f>
        <v>1.4738088329282356E+38</v>
      </c>
      <c r="GTN28" s="222">
        <f t="shared" ref="GTN28" si="5247">GTL28*$C$28</f>
        <v>0</v>
      </c>
      <c r="GTO28" s="222">
        <f t="shared" ref="GTO28" si="5248">GTM28*$C$28</f>
        <v>1.5180230979160827E+38</v>
      </c>
      <c r="GTP28" s="222">
        <f t="shared" ref="GTP28" si="5249">GTN28*$C$28</f>
        <v>0</v>
      </c>
      <c r="GTQ28" s="222">
        <f t="shared" ref="GTQ28" si="5250">GTO28*$C$28</f>
        <v>1.5635637908535652E+38</v>
      </c>
      <c r="GTR28" s="222">
        <f t="shared" ref="GTR28" si="5251">GTP28*$C$28</f>
        <v>0</v>
      </c>
      <c r="GTS28" s="222">
        <f t="shared" ref="GTS28" si="5252">GTQ28*$C$28</f>
        <v>1.6104707045791723E+38</v>
      </c>
      <c r="GTT28" s="222">
        <f t="shared" ref="GTT28" si="5253">GTR28*$C$28</f>
        <v>0</v>
      </c>
      <c r="GTU28" s="222">
        <f t="shared" ref="GTU28" si="5254">GTS28*$C$28</f>
        <v>1.6587848257165474E+38</v>
      </c>
      <c r="GTV28" s="222">
        <f t="shared" ref="GTV28" si="5255">GTT28*$C$28</f>
        <v>0</v>
      </c>
      <c r="GTW28" s="222">
        <f t="shared" ref="GTW28" si="5256">GTU28*$C$28</f>
        <v>1.708548370488044E+38</v>
      </c>
      <c r="GTX28" s="222">
        <f t="shared" ref="GTX28" si="5257">GTV28*$C$28</f>
        <v>0</v>
      </c>
      <c r="GTY28" s="222">
        <f t="shared" ref="GTY28" si="5258">GTW28*$C$28</f>
        <v>1.7598048216026854E+38</v>
      </c>
      <c r="GTZ28" s="222">
        <f t="shared" ref="GTZ28" si="5259">GTX28*$C$28</f>
        <v>0</v>
      </c>
      <c r="GUA28" s="222">
        <f t="shared" ref="GUA28" si="5260">GTY28*$C$28</f>
        <v>1.8125989662507661E+38</v>
      </c>
      <c r="GUB28" s="222">
        <f t="shared" ref="GUB28" si="5261">GTZ28*$C$28</f>
        <v>0</v>
      </c>
      <c r="GUC28" s="222">
        <f t="shared" ref="GUC28" si="5262">GUA28*$C$28</f>
        <v>1.866976935238289E+38</v>
      </c>
      <c r="GUD28" s="222">
        <f t="shared" ref="GUD28" si="5263">GUB28*$C$28</f>
        <v>0</v>
      </c>
      <c r="GUE28" s="222">
        <f t="shared" ref="GUE28" si="5264">GUC28*$C$28</f>
        <v>1.9229862432954377E+38</v>
      </c>
      <c r="GUF28" s="222">
        <f t="shared" ref="GUF28" si="5265">GUD28*$C$28</f>
        <v>0</v>
      </c>
      <c r="GUG28" s="222">
        <f t="shared" ref="GUG28" si="5266">GUE28*$C$28</f>
        <v>1.9806758305943008E+38</v>
      </c>
      <c r="GUH28" s="222">
        <f t="shared" ref="GUH28" si="5267">GUF28*$C$28</f>
        <v>0</v>
      </c>
      <c r="GUI28" s="222">
        <f t="shared" ref="GUI28" si="5268">GUG28*$C$28</f>
        <v>2.0400961055121298E+38</v>
      </c>
      <c r="GUJ28" s="222">
        <f t="shared" ref="GUJ28" si="5269">GUH28*$C$28</f>
        <v>0</v>
      </c>
      <c r="GUK28" s="222">
        <f t="shared" ref="GUK28" si="5270">GUI28*$C$28</f>
        <v>2.1012989886774938E+38</v>
      </c>
      <c r="GUL28" s="222">
        <f t="shared" ref="GUL28" si="5271">GUJ28*$C$28</f>
        <v>0</v>
      </c>
      <c r="GUM28" s="222">
        <f t="shared" ref="GUM28" si="5272">GUK28*$C$28</f>
        <v>2.1643379583378188E+38</v>
      </c>
      <c r="GUN28" s="222">
        <f t="shared" ref="GUN28" si="5273">GUL28*$C$28</f>
        <v>0</v>
      </c>
      <c r="GUO28" s="222">
        <f t="shared" ref="GUO28" si="5274">GUM28*$C$28</f>
        <v>2.2292680970879534E+38</v>
      </c>
      <c r="GUP28" s="222">
        <f t="shared" ref="GUP28" si="5275">GUN28*$C$28</f>
        <v>0</v>
      </c>
      <c r="GUQ28" s="222">
        <f t="shared" ref="GUQ28" si="5276">GUO28*$C$28</f>
        <v>2.2961461400005919E+38</v>
      </c>
      <c r="GUR28" s="222">
        <f t="shared" ref="GUR28" si="5277">GUP28*$C$28</f>
        <v>0</v>
      </c>
      <c r="GUS28" s="222">
        <f t="shared" ref="GUS28" si="5278">GUQ28*$C$28</f>
        <v>2.3650305242006097E+38</v>
      </c>
      <c r="GUT28" s="222">
        <f t="shared" ref="GUT28" si="5279">GUR28*$C$28</f>
        <v>0</v>
      </c>
      <c r="GUU28" s="222">
        <f t="shared" ref="GUU28" si="5280">GUS28*$C$28</f>
        <v>2.4359814399266282E+38</v>
      </c>
      <c r="GUV28" s="222">
        <f t="shared" ref="GUV28" si="5281">GUT28*$C$28</f>
        <v>0</v>
      </c>
      <c r="GUW28" s="222">
        <f t="shared" ref="GUW28" si="5282">GUU28*$C$28</f>
        <v>2.5090608831244269E+38</v>
      </c>
      <c r="GUX28" s="222">
        <f t="shared" ref="GUX28" si="5283">GUV28*$C$28</f>
        <v>0</v>
      </c>
      <c r="GUY28" s="222">
        <f t="shared" ref="GUY28" si="5284">GUW28*$C$28</f>
        <v>2.5843327096181599E+38</v>
      </c>
      <c r="GUZ28" s="222">
        <f t="shared" ref="GUZ28" si="5285">GUX28*$C$28</f>
        <v>0</v>
      </c>
      <c r="GVA28" s="222">
        <f t="shared" ref="GVA28" si="5286">GUY28*$C$28</f>
        <v>2.6618626909067049E+38</v>
      </c>
      <c r="GVB28" s="222">
        <f t="shared" ref="GVB28" si="5287">GUZ28*$C$28</f>
        <v>0</v>
      </c>
      <c r="GVC28" s="222">
        <f t="shared" ref="GVC28" si="5288">GVA28*$C$28</f>
        <v>2.7417185716339061E+38</v>
      </c>
      <c r="GVD28" s="222">
        <f t="shared" ref="GVD28" si="5289">GVB28*$C$28</f>
        <v>0</v>
      </c>
      <c r="GVE28" s="222">
        <f t="shared" ref="GVE28" si="5290">GVC28*$C$28</f>
        <v>2.8239701287829233E+38</v>
      </c>
      <c r="GVF28" s="222">
        <f t="shared" ref="GVF28" si="5291">GVD28*$C$28</f>
        <v>0</v>
      </c>
      <c r="GVG28" s="222">
        <f t="shared" ref="GVG28" si="5292">GVE28*$C$28</f>
        <v>2.9086892326464111E+38</v>
      </c>
      <c r="GVH28" s="222">
        <f t="shared" ref="GVH28" si="5293">GVF28*$C$28</f>
        <v>0</v>
      </c>
      <c r="GVI28" s="222">
        <f t="shared" ref="GVI28" si="5294">GVG28*$C$28</f>
        <v>2.9959499096258034E+38</v>
      </c>
      <c r="GVJ28" s="222">
        <f t="shared" ref="GVJ28" si="5295">GVH28*$C$28</f>
        <v>0</v>
      </c>
      <c r="GVK28" s="222">
        <f t="shared" ref="GVK28" si="5296">GVI28*$C$28</f>
        <v>3.0858284069145775E+38</v>
      </c>
      <c r="GVL28" s="222">
        <f t="shared" ref="GVL28" si="5297">GVJ28*$C$28</f>
        <v>0</v>
      </c>
      <c r="GVM28" s="222">
        <f t="shared" ref="GVM28" si="5298">GVK28*$C$28</f>
        <v>3.1784032591220149E+38</v>
      </c>
      <c r="GVN28" s="222">
        <f t="shared" ref="GVN28" si="5299">GVL28*$C$28</f>
        <v>0</v>
      </c>
      <c r="GVO28" s="222">
        <f t="shared" ref="GVO28" si="5300">GVM28*$C$28</f>
        <v>3.2737553568956755E+38</v>
      </c>
      <c r="GVP28" s="222">
        <f t="shared" ref="GVP28" si="5301">GVN28*$C$28</f>
        <v>0</v>
      </c>
      <c r="GVQ28" s="222">
        <f t="shared" ref="GVQ28" si="5302">GVO28*$C$28</f>
        <v>3.3719680176025457E+38</v>
      </c>
      <c r="GVR28" s="222">
        <f t="shared" ref="GVR28" si="5303">GVP28*$C$28</f>
        <v>0</v>
      </c>
      <c r="GVS28" s="222">
        <f t="shared" ref="GVS28" si="5304">GVQ28*$C$28</f>
        <v>3.4731270581306223E+38</v>
      </c>
      <c r="GVT28" s="222">
        <f t="shared" ref="GVT28" si="5305">GVR28*$C$28</f>
        <v>0</v>
      </c>
      <c r="GVU28" s="222">
        <f t="shared" ref="GVU28" si="5306">GVS28*$C$28</f>
        <v>3.5773208698745408E+38</v>
      </c>
      <c r="GVV28" s="222">
        <f t="shared" ref="GVV28" si="5307">GVT28*$C$28</f>
        <v>0</v>
      </c>
      <c r="GVW28" s="222">
        <f t="shared" ref="GVW28" si="5308">GVU28*$C$28</f>
        <v>3.6846404959707774E+38</v>
      </c>
      <c r="GVX28" s="222">
        <f t="shared" ref="GVX28" si="5309">GVV28*$C$28</f>
        <v>0</v>
      </c>
      <c r="GVY28" s="222">
        <f t="shared" ref="GVY28" si="5310">GVW28*$C$28</f>
        <v>3.7951797108499012E+38</v>
      </c>
      <c r="GVZ28" s="222">
        <f t="shared" ref="GVZ28" si="5311">GVX28*$C$28</f>
        <v>0</v>
      </c>
      <c r="GWA28" s="222">
        <f t="shared" ref="GWA28" si="5312">GVY28*$C$28</f>
        <v>3.9090351021753983E+38</v>
      </c>
      <c r="GWB28" s="222">
        <f t="shared" ref="GWB28" si="5313">GVZ28*$C$28</f>
        <v>0</v>
      </c>
      <c r="GWC28" s="222">
        <f t="shared" ref="GWC28" si="5314">GWA28*$C$28</f>
        <v>4.0263061552406601E+38</v>
      </c>
      <c r="GWD28" s="222">
        <f t="shared" ref="GWD28" si="5315">GWB28*$C$28</f>
        <v>0</v>
      </c>
      <c r="GWE28" s="222">
        <f t="shared" ref="GWE28" si="5316">GWC28*$C$28</f>
        <v>4.1470953398978801E+38</v>
      </c>
      <c r="GWF28" s="222">
        <f t="shared" ref="GWF28" si="5317">GWD28*$C$28</f>
        <v>0</v>
      </c>
      <c r="GWG28" s="222">
        <f t="shared" ref="GWG28" si="5318">GWE28*$C$28</f>
        <v>4.2715082000948168E+38</v>
      </c>
      <c r="GWH28" s="222">
        <f t="shared" ref="GWH28" si="5319">GWF28*$C$28</f>
        <v>0</v>
      </c>
      <c r="GWI28" s="222">
        <f t="shared" ref="GWI28" si="5320">GWG28*$C$28</f>
        <v>4.3996534460976612E+38</v>
      </c>
      <c r="GWJ28" s="222">
        <f t="shared" ref="GWJ28" si="5321">GWH28*$C$28</f>
        <v>0</v>
      </c>
      <c r="GWK28" s="222">
        <f t="shared" ref="GWK28" si="5322">GWI28*$C$28</f>
        <v>4.5316430494805911E+38</v>
      </c>
      <c r="GWL28" s="222">
        <f t="shared" ref="GWL28" si="5323">GWJ28*$C$28</f>
        <v>0</v>
      </c>
      <c r="GWM28" s="222">
        <f t="shared" ref="GWM28" si="5324">GWK28*$C$28</f>
        <v>4.6675923409650086E+38</v>
      </c>
      <c r="GWN28" s="222">
        <f t="shared" ref="GWN28" si="5325">GWL28*$C$28</f>
        <v>0</v>
      </c>
      <c r="GWO28" s="222">
        <f t="shared" ref="GWO28" si="5326">GWM28*$C$28</f>
        <v>4.8076201111939587E+38</v>
      </c>
      <c r="GWP28" s="222">
        <f t="shared" ref="GWP28" si="5327">GWN28*$C$28</f>
        <v>0</v>
      </c>
      <c r="GWQ28" s="222">
        <f t="shared" ref="GWQ28" si="5328">GWO28*$C$28</f>
        <v>4.9518487145297779E+38</v>
      </c>
      <c r="GWR28" s="222">
        <f t="shared" ref="GWR28" si="5329">GWP28*$C$28</f>
        <v>0</v>
      </c>
      <c r="GWS28" s="222">
        <f t="shared" ref="GWS28" si="5330">GWQ28*$C$28</f>
        <v>5.1004041759656713E+38</v>
      </c>
      <c r="GWT28" s="222">
        <f t="shared" ref="GWT28" si="5331">GWR28*$C$28</f>
        <v>0</v>
      </c>
      <c r="GWU28" s="222">
        <f t="shared" ref="GWU28" si="5332">GWS28*$C$28</f>
        <v>5.2534163012446418E+38</v>
      </c>
      <c r="GWV28" s="222">
        <f t="shared" ref="GWV28" si="5333">GWT28*$C$28</f>
        <v>0</v>
      </c>
      <c r="GWW28" s="222">
        <f t="shared" ref="GWW28" si="5334">GWU28*$C$28</f>
        <v>5.411018790281981E+38</v>
      </c>
      <c r="GWX28" s="222">
        <f t="shared" ref="GWX28" si="5335">GWV28*$C$28</f>
        <v>0</v>
      </c>
      <c r="GWY28" s="222">
        <f t="shared" ref="GWY28" si="5336">GWW28*$C$28</f>
        <v>5.5733493539904406E+38</v>
      </c>
      <c r="GWZ28" s="222">
        <f t="shared" ref="GWZ28" si="5337">GWX28*$C$28</f>
        <v>0</v>
      </c>
      <c r="GXA28" s="222">
        <f t="shared" ref="GXA28" si="5338">GWY28*$C$28</f>
        <v>5.7405498346101538E+38</v>
      </c>
      <c r="GXB28" s="222">
        <f t="shared" ref="GXB28" si="5339">GWZ28*$C$28</f>
        <v>0</v>
      </c>
      <c r="GXC28" s="222">
        <f t="shared" ref="GXC28" si="5340">GXA28*$C$28</f>
        <v>5.9127663296484589E+38</v>
      </c>
      <c r="GXD28" s="222">
        <f t="shared" ref="GXD28" si="5341">GXB28*$C$28</f>
        <v>0</v>
      </c>
      <c r="GXE28" s="222">
        <f t="shared" ref="GXE28" si="5342">GXC28*$C$28</f>
        <v>6.0901493195379131E+38</v>
      </c>
      <c r="GXF28" s="222">
        <f t="shared" ref="GXF28" si="5343">GXD28*$C$28</f>
        <v>0</v>
      </c>
      <c r="GXG28" s="222">
        <f t="shared" ref="GXG28" si="5344">GXE28*$C$28</f>
        <v>6.2728537991240503E+38</v>
      </c>
      <c r="GXH28" s="222">
        <f t="shared" ref="GXH28" si="5345">GXF28*$C$28</f>
        <v>0</v>
      </c>
      <c r="GXI28" s="222">
        <f t="shared" ref="GXI28" si="5346">GXG28*$C$28</f>
        <v>6.4610394130977719E+38</v>
      </c>
      <c r="GXJ28" s="222">
        <f t="shared" ref="GXJ28" si="5347">GXH28*$C$28</f>
        <v>0</v>
      </c>
      <c r="GXK28" s="222">
        <f t="shared" ref="GXK28" si="5348">GXI28*$C$28</f>
        <v>6.6548705954907054E+38</v>
      </c>
      <c r="GXL28" s="222">
        <f t="shared" ref="GXL28" si="5349">GXJ28*$C$28</f>
        <v>0</v>
      </c>
      <c r="GXM28" s="222">
        <f t="shared" ref="GXM28" si="5350">GXK28*$C$28</f>
        <v>6.8545167133554263E+38</v>
      </c>
      <c r="GXN28" s="222">
        <f t="shared" ref="GXN28" si="5351">GXL28*$C$28</f>
        <v>0</v>
      </c>
      <c r="GXO28" s="222">
        <f t="shared" ref="GXO28" si="5352">GXM28*$C$28</f>
        <v>7.06015221475609E+38</v>
      </c>
      <c r="GXP28" s="222">
        <f t="shared" ref="GXP28" si="5353">GXN28*$C$28</f>
        <v>0</v>
      </c>
      <c r="GXQ28" s="222">
        <f t="shared" ref="GXQ28" si="5354">GXO28*$C$28</f>
        <v>7.2719567811987736E+38</v>
      </c>
      <c r="GXR28" s="222">
        <f t="shared" ref="GXR28" si="5355">GXP28*$C$28</f>
        <v>0</v>
      </c>
      <c r="GXS28" s="222">
        <f t="shared" ref="GXS28" si="5356">GXQ28*$C$28</f>
        <v>7.4901154846347376E+38</v>
      </c>
      <c r="GXT28" s="222">
        <f t="shared" ref="GXT28" si="5357">GXR28*$C$28</f>
        <v>0</v>
      </c>
      <c r="GXU28" s="222">
        <f t="shared" ref="GXU28" si="5358">GXS28*$C$28</f>
        <v>7.7148189491737799E+38</v>
      </c>
      <c r="GXV28" s="222">
        <f t="shared" ref="GXV28" si="5359">GXT28*$C$28</f>
        <v>0</v>
      </c>
      <c r="GXW28" s="222">
        <f t="shared" ref="GXW28" si="5360">GXU28*$C$28</f>
        <v>7.9462635176489939E+38</v>
      </c>
      <c r="GXX28" s="222">
        <f t="shared" ref="GXX28" si="5361">GXV28*$C$28</f>
        <v>0</v>
      </c>
      <c r="GXY28" s="222">
        <f t="shared" ref="GXY28" si="5362">GXW28*$C$28</f>
        <v>8.1846514231784636E+38</v>
      </c>
      <c r="GXZ28" s="222">
        <f t="shared" ref="GXZ28" si="5363">GXX28*$C$28</f>
        <v>0</v>
      </c>
      <c r="GYA28" s="222">
        <f t="shared" ref="GYA28" si="5364">GXY28*$C$28</f>
        <v>8.4301909658738182E+38</v>
      </c>
      <c r="GYB28" s="222">
        <f t="shared" ref="GYB28" si="5365">GXZ28*$C$28</f>
        <v>0</v>
      </c>
      <c r="GYC28" s="222">
        <f t="shared" ref="GYC28" si="5366">GYA28*$C$28</f>
        <v>8.6830966948500326E+38</v>
      </c>
      <c r="GYD28" s="222">
        <f t="shared" ref="GYD28" si="5367">GYB28*$C$28</f>
        <v>0</v>
      </c>
      <c r="GYE28" s="222">
        <f t="shared" ref="GYE28" si="5368">GYC28*$C$28</f>
        <v>8.9435895956955332E+38</v>
      </c>
      <c r="GYF28" s="222">
        <f t="shared" ref="GYF28" si="5369">GYD28*$C$28</f>
        <v>0</v>
      </c>
      <c r="GYG28" s="222">
        <f t="shared" ref="GYG28" si="5370">GYE28*$C$28</f>
        <v>9.2118972835663998E+38</v>
      </c>
      <c r="GYH28" s="222">
        <f t="shared" ref="GYH28" si="5371">GYF28*$C$28</f>
        <v>0</v>
      </c>
      <c r="GYI28" s="222">
        <f t="shared" ref="GYI28" si="5372">GYG28*$C$28</f>
        <v>9.4882542020733923E+38</v>
      </c>
      <c r="GYJ28" s="222">
        <f t="shared" ref="GYJ28" si="5373">GYH28*$C$28</f>
        <v>0</v>
      </c>
      <c r="GYK28" s="222">
        <f t="shared" ref="GYK28" si="5374">GYI28*$C$28</f>
        <v>9.7729018281355944E+38</v>
      </c>
      <c r="GYL28" s="222">
        <f t="shared" ref="GYL28" si="5375">GYJ28*$C$28</f>
        <v>0</v>
      </c>
      <c r="GYM28" s="222">
        <f t="shared" ref="GYM28" si="5376">GYK28*$C$28</f>
        <v>1.0066088882979662E+39</v>
      </c>
      <c r="GYN28" s="222">
        <f t="shared" ref="GYN28" si="5377">GYL28*$C$28</f>
        <v>0</v>
      </c>
      <c r="GYO28" s="222">
        <f t="shared" ref="GYO28" si="5378">GYM28*$C$28</f>
        <v>1.0368071549469051E+39</v>
      </c>
      <c r="GYP28" s="222">
        <f t="shared" ref="GYP28" si="5379">GYN28*$C$28</f>
        <v>0</v>
      </c>
      <c r="GYQ28" s="222">
        <f t="shared" ref="GYQ28" si="5380">GYO28*$C$28</f>
        <v>1.0679113695953123E+39</v>
      </c>
      <c r="GYR28" s="222">
        <f t="shared" ref="GYR28" si="5381">GYP28*$C$28</f>
        <v>0</v>
      </c>
      <c r="GYS28" s="222">
        <f t="shared" ref="GYS28" si="5382">GYQ28*$C$28</f>
        <v>1.0999487106831717E+39</v>
      </c>
      <c r="GYT28" s="222">
        <f t="shared" ref="GYT28" si="5383">GYR28*$C$28</f>
        <v>0</v>
      </c>
      <c r="GYU28" s="222">
        <f t="shared" ref="GYU28" si="5384">GYS28*$C$28</f>
        <v>1.1329471720036669E+39</v>
      </c>
      <c r="GYV28" s="222">
        <f t="shared" ref="GYV28" si="5385">GYT28*$C$28</f>
        <v>0</v>
      </c>
      <c r="GYW28" s="222">
        <f t="shared" ref="GYW28" si="5386">GYU28*$C$28</f>
        <v>1.1669355871637769E+39</v>
      </c>
      <c r="GYX28" s="222">
        <f t="shared" ref="GYX28" si="5387">GYV28*$C$28</f>
        <v>0</v>
      </c>
      <c r="GYY28" s="222">
        <f t="shared" ref="GYY28" si="5388">GYW28*$C$28</f>
        <v>1.2019436547786903E+39</v>
      </c>
      <c r="GYZ28" s="222">
        <f t="shared" ref="GYZ28" si="5389">GYX28*$C$28</f>
        <v>0</v>
      </c>
      <c r="GZA28" s="222">
        <f t="shared" ref="GZA28" si="5390">GYY28*$C$28</f>
        <v>1.238001964422051E+39</v>
      </c>
      <c r="GZB28" s="222">
        <f t="shared" ref="GZB28" si="5391">GYZ28*$C$28</f>
        <v>0</v>
      </c>
      <c r="GZC28" s="222">
        <f t="shared" ref="GZC28" si="5392">GZA28*$C$28</f>
        <v>1.2751420233547126E+39</v>
      </c>
      <c r="GZD28" s="222">
        <f t="shared" ref="GZD28" si="5393">GZB28*$C$28</f>
        <v>0</v>
      </c>
      <c r="GZE28" s="222">
        <f t="shared" ref="GZE28" si="5394">GZC28*$C$28</f>
        <v>1.3133962840553539E+39</v>
      </c>
      <c r="GZF28" s="222">
        <f t="shared" ref="GZF28" si="5395">GZD28*$C$28</f>
        <v>0</v>
      </c>
      <c r="GZG28" s="222">
        <f t="shared" ref="GZG28" si="5396">GZE28*$C$28</f>
        <v>1.3527981725770146E+39</v>
      </c>
      <c r="GZH28" s="222">
        <f t="shared" ref="GZH28" si="5397">GZF28*$C$28</f>
        <v>0</v>
      </c>
      <c r="GZI28" s="222">
        <f t="shared" ref="GZI28" si="5398">GZG28*$C$28</f>
        <v>1.393382117754325E+39</v>
      </c>
      <c r="GZJ28" s="222">
        <f t="shared" ref="GZJ28" si="5399">GZH28*$C$28</f>
        <v>0</v>
      </c>
      <c r="GZK28" s="222">
        <f t="shared" ref="GZK28" si="5400">GZI28*$C$28</f>
        <v>1.4351835812869548E+39</v>
      </c>
      <c r="GZL28" s="222">
        <f t="shared" ref="GZL28" si="5401">GZJ28*$C$28</f>
        <v>0</v>
      </c>
      <c r="GZM28" s="222">
        <f t="shared" ref="GZM28" si="5402">GZK28*$C$28</f>
        <v>1.4782390887255634E+39</v>
      </c>
      <c r="GZN28" s="222">
        <f t="shared" ref="GZN28" si="5403">GZL28*$C$28</f>
        <v>0</v>
      </c>
      <c r="GZO28" s="222">
        <f t="shared" ref="GZO28" si="5404">GZM28*$C$28</f>
        <v>1.5225862613873304E+39</v>
      </c>
      <c r="GZP28" s="222">
        <f t="shared" ref="GZP28" si="5405">GZN28*$C$28</f>
        <v>0</v>
      </c>
      <c r="GZQ28" s="222">
        <f t="shared" ref="GZQ28" si="5406">GZO28*$C$28</f>
        <v>1.5682638492289504E+39</v>
      </c>
      <c r="GZR28" s="222">
        <f t="shared" ref="GZR28" si="5407">GZP28*$C$28</f>
        <v>0</v>
      </c>
      <c r="GZS28" s="222">
        <f t="shared" ref="GZS28" si="5408">GZQ28*$C$28</f>
        <v>1.615311764705819E+39</v>
      </c>
      <c r="GZT28" s="222">
        <f t="shared" ref="GZT28" si="5409">GZR28*$C$28</f>
        <v>0</v>
      </c>
      <c r="GZU28" s="222">
        <f t="shared" ref="GZU28" si="5410">GZS28*$C$28</f>
        <v>1.6637711176469937E+39</v>
      </c>
      <c r="GZV28" s="222">
        <f t="shared" ref="GZV28" si="5411">GZT28*$C$28</f>
        <v>0</v>
      </c>
      <c r="GZW28" s="222">
        <f t="shared" ref="GZW28" si="5412">GZU28*$C$28</f>
        <v>1.7136842511764035E+39</v>
      </c>
      <c r="GZX28" s="222">
        <f t="shared" ref="GZX28" si="5413">GZV28*$C$28</f>
        <v>0</v>
      </c>
      <c r="GZY28" s="222">
        <f t="shared" ref="GZY28" si="5414">GZW28*$C$28</f>
        <v>1.7650947787116957E+39</v>
      </c>
      <c r="GZZ28" s="222">
        <f t="shared" ref="GZZ28" si="5415">GZX28*$C$28</f>
        <v>0</v>
      </c>
      <c r="HAA28" s="222">
        <f t="shared" ref="HAA28" si="5416">GZY28*$C$28</f>
        <v>1.8180476220730465E+39</v>
      </c>
      <c r="HAB28" s="222">
        <f t="shared" ref="HAB28" si="5417">GZZ28*$C$28</f>
        <v>0</v>
      </c>
      <c r="HAC28" s="222">
        <f t="shared" ref="HAC28" si="5418">HAA28*$C$28</f>
        <v>1.872589050735238E+39</v>
      </c>
      <c r="HAD28" s="222">
        <f t="shared" ref="HAD28" si="5419">HAB28*$C$28</f>
        <v>0</v>
      </c>
      <c r="HAE28" s="222">
        <f t="shared" ref="HAE28" si="5420">HAC28*$C$28</f>
        <v>1.9287667222572951E+39</v>
      </c>
      <c r="HAF28" s="222">
        <f t="shared" ref="HAF28" si="5421">HAD28*$C$28</f>
        <v>0</v>
      </c>
      <c r="HAG28" s="222">
        <f t="shared" ref="HAG28" si="5422">HAE28*$C$28</f>
        <v>1.9866297239250139E+39</v>
      </c>
      <c r="HAH28" s="222">
        <f t="shared" ref="HAH28" si="5423">HAF28*$C$28</f>
        <v>0</v>
      </c>
      <c r="HAI28" s="222">
        <f t="shared" ref="HAI28" si="5424">HAG28*$C$28</f>
        <v>2.0462286156427645E+39</v>
      </c>
      <c r="HAJ28" s="222">
        <f t="shared" ref="HAJ28" si="5425">HAH28*$C$28</f>
        <v>0</v>
      </c>
      <c r="HAK28" s="222">
        <f t="shared" ref="HAK28" si="5426">HAI28*$C$28</f>
        <v>2.1076154741120474E+39</v>
      </c>
      <c r="HAL28" s="222">
        <f t="shared" ref="HAL28" si="5427">HAJ28*$C$28</f>
        <v>0</v>
      </c>
      <c r="HAM28" s="222">
        <f t="shared" ref="HAM28" si="5428">HAK28*$C$28</f>
        <v>2.1708439383354088E+39</v>
      </c>
      <c r="HAN28" s="222">
        <f t="shared" ref="HAN28" si="5429">HAL28*$C$28</f>
        <v>0</v>
      </c>
      <c r="HAO28" s="222">
        <f t="shared" ref="HAO28" si="5430">HAM28*$C$28</f>
        <v>2.235969256485471E+39</v>
      </c>
      <c r="HAP28" s="222">
        <f t="shared" ref="HAP28" si="5431">HAN28*$C$28</f>
        <v>0</v>
      </c>
      <c r="HAQ28" s="222">
        <f t="shared" ref="HAQ28" si="5432">HAO28*$C$28</f>
        <v>2.3030483341800352E+39</v>
      </c>
      <c r="HAR28" s="222">
        <f t="shared" ref="HAR28" si="5433">HAP28*$C$28</f>
        <v>0</v>
      </c>
      <c r="HAS28" s="222">
        <f t="shared" ref="HAS28" si="5434">HAQ28*$C$28</f>
        <v>2.3721397842054364E+39</v>
      </c>
      <c r="HAT28" s="222">
        <f t="shared" ref="HAT28" si="5435">HAR28*$C$28</f>
        <v>0</v>
      </c>
      <c r="HAU28" s="222">
        <f t="shared" ref="HAU28" si="5436">HAS28*$C$28</f>
        <v>2.4433039777315994E+39</v>
      </c>
      <c r="HAV28" s="222">
        <f t="shared" ref="HAV28" si="5437">HAT28*$C$28</f>
        <v>0</v>
      </c>
      <c r="HAW28" s="222">
        <f t="shared" ref="HAW28" si="5438">HAU28*$C$28</f>
        <v>2.5166030970635475E+39</v>
      </c>
      <c r="HAX28" s="222">
        <f t="shared" ref="HAX28" si="5439">HAV28*$C$28</f>
        <v>0</v>
      </c>
      <c r="HAY28" s="222">
        <f t="shared" ref="HAY28" si="5440">HAW28*$C$28</f>
        <v>2.592101189975454E+39</v>
      </c>
      <c r="HAZ28" s="222">
        <f t="shared" ref="HAZ28" si="5441">HAX28*$C$28</f>
        <v>0</v>
      </c>
      <c r="HBA28" s="222">
        <f t="shared" ref="HBA28" si="5442">HAY28*$C$28</f>
        <v>2.6698642256747178E+39</v>
      </c>
      <c r="HBB28" s="222">
        <f t="shared" ref="HBB28" si="5443">HAZ28*$C$28</f>
        <v>0</v>
      </c>
      <c r="HBC28" s="222">
        <f t="shared" ref="HBC28" si="5444">HBA28*$C$28</f>
        <v>2.7499601524449595E+39</v>
      </c>
      <c r="HBD28" s="222">
        <f t="shared" ref="HBD28" si="5445">HBB28*$C$28</f>
        <v>0</v>
      </c>
      <c r="HBE28" s="222">
        <f t="shared" ref="HBE28" si="5446">HBC28*$C$28</f>
        <v>2.8324589570183081E+39</v>
      </c>
      <c r="HBF28" s="222">
        <f t="shared" ref="HBF28" si="5447">HBD28*$C$28</f>
        <v>0</v>
      </c>
      <c r="HBG28" s="222">
        <f t="shared" ref="HBG28" si="5448">HBE28*$C$28</f>
        <v>2.9174327257288575E+39</v>
      </c>
      <c r="HBH28" s="222">
        <f t="shared" ref="HBH28" si="5449">HBF28*$C$28</f>
        <v>0</v>
      </c>
      <c r="HBI28" s="222">
        <f t="shared" ref="HBI28" si="5450">HBG28*$C$28</f>
        <v>3.0049557075007234E+39</v>
      </c>
      <c r="HBJ28" s="222">
        <f t="shared" ref="HBJ28" si="5451">HBH28*$C$28</f>
        <v>0</v>
      </c>
      <c r="HBK28" s="222">
        <f t="shared" ref="HBK28" si="5452">HBI28*$C$28</f>
        <v>3.0951043787257451E+39</v>
      </c>
      <c r="HBL28" s="222">
        <f t="shared" ref="HBL28" si="5453">HBJ28*$C$28</f>
        <v>0</v>
      </c>
      <c r="HBM28" s="222">
        <f t="shared" ref="HBM28" si="5454">HBK28*$C$28</f>
        <v>3.1879575100875173E+39</v>
      </c>
      <c r="HBN28" s="222">
        <f t="shared" ref="HBN28" si="5455">HBL28*$C$28</f>
        <v>0</v>
      </c>
      <c r="HBO28" s="222">
        <f t="shared" ref="HBO28" si="5456">HBM28*$C$28</f>
        <v>3.2835962353901428E+39</v>
      </c>
      <c r="HBP28" s="222">
        <f t="shared" ref="HBP28" si="5457">HBN28*$C$28</f>
        <v>0</v>
      </c>
      <c r="HBQ28" s="222">
        <f t="shared" ref="HBQ28" si="5458">HBO28*$C$28</f>
        <v>3.3821041224518471E+39</v>
      </c>
      <c r="HBR28" s="222">
        <f t="shared" ref="HBR28" si="5459">HBP28*$C$28</f>
        <v>0</v>
      </c>
      <c r="HBS28" s="222">
        <f t="shared" ref="HBS28" si="5460">HBQ28*$C$28</f>
        <v>3.4835672461254023E+39</v>
      </c>
      <c r="HBT28" s="222">
        <f t="shared" ref="HBT28" si="5461">HBR28*$C$28</f>
        <v>0</v>
      </c>
      <c r="HBU28" s="222">
        <f t="shared" ref="HBU28" si="5462">HBS28*$C$28</f>
        <v>3.5880742635091647E+39</v>
      </c>
      <c r="HBV28" s="222">
        <f t="shared" ref="HBV28" si="5463">HBT28*$C$28</f>
        <v>0</v>
      </c>
      <c r="HBW28" s="222">
        <f t="shared" ref="HBW28" si="5464">HBU28*$C$28</f>
        <v>3.6957164914144397E+39</v>
      </c>
      <c r="HBX28" s="222">
        <f t="shared" ref="HBX28" si="5465">HBV28*$C$28</f>
        <v>0</v>
      </c>
      <c r="HBY28" s="222">
        <f t="shared" ref="HBY28" si="5466">HBW28*$C$28</f>
        <v>3.8065879861568733E+39</v>
      </c>
      <c r="HBZ28" s="222">
        <f t="shared" ref="HBZ28" si="5467">HBX28*$C$28</f>
        <v>0</v>
      </c>
      <c r="HCA28" s="222">
        <f t="shared" ref="HCA28" si="5468">HBY28*$C$28</f>
        <v>3.9207856257415793E+39</v>
      </c>
      <c r="HCB28" s="222">
        <f t="shared" ref="HCB28" si="5469">HBZ28*$C$28</f>
        <v>0</v>
      </c>
      <c r="HCC28" s="222">
        <f t="shared" ref="HCC28" si="5470">HCA28*$C$28</f>
        <v>4.038409194513827E+39</v>
      </c>
      <c r="HCD28" s="222">
        <f t="shared" ref="HCD28" si="5471">HCB28*$C$28</f>
        <v>0</v>
      </c>
      <c r="HCE28" s="222">
        <f t="shared" ref="HCE28" si="5472">HCC28*$C$28</f>
        <v>4.159561470349242E+39</v>
      </c>
      <c r="HCF28" s="222">
        <f t="shared" ref="HCF28" si="5473">HCD28*$C$28</f>
        <v>0</v>
      </c>
      <c r="HCG28" s="222">
        <f t="shared" ref="HCG28" si="5474">HCE28*$C$28</f>
        <v>4.2843483144597196E+39</v>
      </c>
      <c r="HCH28" s="222">
        <f t="shared" ref="HCH28" si="5475">HCF28*$C$28</f>
        <v>0</v>
      </c>
      <c r="HCI28" s="222">
        <f t="shared" ref="HCI28" si="5476">HCG28*$C$28</f>
        <v>4.4128787638935116E+39</v>
      </c>
      <c r="HCJ28" s="222">
        <f t="shared" ref="HCJ28" si="5477">HCH28*$C$28</f>
        <v>0</v>
      </c>
      <c r="HCK28" s="222">
        <f t="shared" ref="HCK28" si="5478">HCI28*$C$28</f>
        <v>4.545265126810317E+39</v>
      </c>
      <c r="HCL28" s="222">
        <f t="shared" ref="HCL28" si="5479">HCJ28*$C$28</f>
        <v>0</v>
      </c>
      <c r="HCM28" s="222">
        <f t="shared" ref="HCM28" si="5480">HCK28*$C$28</f>
        <v>4.6816230806146268E+39</v>
      </c>
      <c r="HCN28" s="222">
        <f t="shared" ref="HCN28" si="5481">HCL28*$C$28</f>
        <v>0</v>
      </c>
      <c r="HCO28" s="222">
        <f t="shared" ref="HCO28" si="5482">HCM28*$C$28</f>
        <v>4.8220717730330657E+39</v>
      </c>
      <c r="HCP28" s="222">
        <f t="shared" ref="HCP28" si="5483">HCN28*$C$28</f>
        <v>0</v>
      </c>
      <c r="HCQ28" s="222">
        <f t="shared" ref="HCQ28" si="5484">HCO28*$C$28</f>
        <v>4.966733926224058E+39</v>
      </c>
      <c r="HCR28" s="222">
        <f t="shared" ref="HCR28" si="5485">HCP28*$C$28</f>
        <v>0</v>
      </c>
      <c r="HCS28" s="222">
        <f t="shared" ref="HCS28" si="5486">HCQ28*$C$28</f>
        <v>5.1157359440107797E+39</v>
      </c>
      <c r="HCT28" s="222">
        <f t="shared" ref="HCT28" si="5487">HCR28*$C$28</f>
        <v>0</v>
      </c>
      <c r="HCU28" s="222">
        <f t="shared" ref="HCU28" si="5488">HCS28*$C$28</f>
        <v>5.2692080223311032E+39</v>
      </c>
      <c r="HCV28" s="222">
        <f t="shared" ref="HCV28" si="5489">HCT28*$C$28</f>
        <v>0</v>
      </c>
      <c r="HCW28" s="222">
        <f t="shared" ref="HCW28" si="5490">HCU28*$C$28</f>
        <v>5.4272842630010362E+39</v>
      </c>
      <c r="HCX28" s="222">
        <f t="shared" ref="HCX28" si="5491">HCV28*$C$28</f>
        <v>0</v>
      </c>
      <c r="HCY28" s="222">
        <f t="shared" ref="HCY28" si="5492">HCW28*$C$28</f>
        <v>5.5901027908910678E+39</v>
      </c>
      <c r="HCZ28" s="222">
        <f t="shared" ref="HCZ28" si="5493">HCX28*$C$28</f>
        <v>0</v>
      </c>
      <c r="HDA28" s="222">
        <f t="shared" ref="HDA28" si="5494">HCY28*$C$28</f>
        <v>5.7578058746177999E+39</v>
      </c>
      <c r="HDB28" s="222">
        <f t="shared" ref="HDB28" si="5495">HCZ28*$C$28</f>
        <v>0</v>
      </c>
      <c r="HDC28" s="222">
        <f t="shared" ref="HDC28" si="5496">HDA28*$C$28</f>
        <v>5.9305400508563337E+39</v>
      </c>
      <c r="HDD28" s="222">
        <f t="shared" ref="HDD28" si="5497">HDB28*$C$28</f>
        <v>0</v>
      </c>
      <c r="HDE28" s="222">
        <f t="shared" ref="HDE28" si="5498">HDC28*$C$28</f>
        <v>6.1084562523820235E+39</v>
      </c>
      <c r="HDF28" s="222">
        <f t="shared" ref="HDF28" si="5499">HDD28*$C$28</f>
        <v>0</v>
      </c>
      <c r="HDG28" s="222">
        <f t="shared" ref="HDG28" si="5500">HDE28*$C$28</f>
        <v>6.2917099399534842E+39</v>
      </c>
      <c r="HDH28" s="222">
        <f t="shared" ref="HDH28" si="5501">HDF28*$C$28</f>
        <v>0</v>
      </c>
      <c r="HDI28" s="222">
        <f t="shared" ref="HDI28" si="5502">HDG28*$C$28</f>
        <v>6.4804612381520888E+39</v>
      </c>
      <c r="HDJ28" s="222">
        <f t="shared" ref="HDJ28" si="5503">HDH28*$C$28</f>
        <v>0</v>
      </c>
      <c r="HDK28" s="222">
        <f t="shared" ref="HDK28" si="5504">HDI28*$C$28</f>
        <v>6.6748750752966516E+39</v>
      </c>
      <c r="HDL28" s="222">
        <f t="shared" ref="HDL28" si="5505">HDJ28*$C$28</f>
        <v>0</v>
      </c>
      <c r="HDM28" s="222">
        <f t="shared" ref="HDM28" si="5506">HDK28*$C$28</f>
        <v>6.8751213275555516E+39</v>
      </c>
      <c r="HDN28" s="222">
        <f t="shared" ref="HDN28" si="5507">HDL28*$C$28</f>
        <v>0</v>
      </c>
      <c r="HDO28" s="222">
        <f t="shared" ref="HDO28" si="5508">HDM28*$C$28</f>
        <v>7.0813749673822187E+39</v>
      </c>
      <c r="HDP28" s="222">
        <f t="shared" ref="HDP28" si="5509">HDN28*$C$28</f>
        <v>0</v>
      </c>
      <c r="HDQ28" s="222">
        <f t="shared" ref="HDQ28" si="5510">HDO28*$C$28</f>
        <v>7.2938162164036852E+39</v>
      </c>
      <c r="HDR28" s="222">
        <f t="shared" ref="HDR28" si="5511">HDP28*$C$28</f>
        <v>0</v>
      </c>
      <c r="HDS28" s="222">
        <f t="shared" ref="HDS28" si="5512">HDQ28*$C$28</f>
        <v>7.5126307028957955E+39</v>
      </c>
      <c r="HDT28" s="222">
        <f t="shared" ref="HDT28" si="5513">HDR28*$C$28</f>
        <v>0</v>
      </c>
      <c r="HDU28" s="222">
        <f t="shared" ref="HDU28" si="5514">HDS28*$C$28</f>
        <v>7.7380096239826696E+39</v>
      </c>
      <c r="HDV28" s="222">
        <f t="shared" ref="HDV28" si="5515">HDT28*$C$28</f>
        <v>0</v>
      </c>
      <c r="HDW28" s="222">
        <f t="shared" ref="HDW28" si="5516">HDU28*$C$28</f>
        <v>7.9701499127021494E+39</v>
      </c>
      <c r="HDX28" s="222">
        <f t="shared" ref="HDX28" si="5517">HDV28*$C$28</f>
        <v>0</v>
      </c>
      <c r="HDY28" s="222">
        <f t="shared" ref="HDY28" si="5518">HDW28*$C$28</f>
        <v>8.2092544100832142E+39</v>
      </c>
      <c r="HDZ28" s="222">
        <f t="shared" ref="HDZ28" si="5519">HDX28*$C$28</f>
        <v>0</v>
      </c>
      <c r="HEA28" s="222">
        <f t="shared" ref="HEA28" si="5520">HDY28*$C$28</f>
        <v>8.4555320423857103E+39</v>
      </c>
      <c r="HEB28" s="222">
        <f t="shared" ref="HEB28" si="5521">HDZ28*$C$28</f>
        <v>0</v>
      </c>
      <c r="HEC28" s="222">
        <f t="shared" ref="HEC28" si="5522">HEA28*$C$28</f>
        <v>8.7091980036572817E+39</v>
      </c>
      <c r="HED28" s="222">
        <f t="shared" ref="HED28" si="5523">HEB28*$C$28</f>
        <v>0</v>
      </c>
      <c r="HEE28" s="222">
        <f t="shared" ref="HEE28" si="5524">HEC28*$C$28</f>
        <v>8.970473943767E+39</v>
      </c>
      <c r="HEF28" s="222">
        <f t="shared" ref="HEF28" si="5525">HED28*$C$28</f>
        <v>0</v>
      </c>
      <c r="HEG28" s="222">
        <f t="shared" ref="HEG28" si="5526">HEE28*$C$28</f>
        <v>9.2395881620800102E+39</v>
      </c>
      <c r="HEH28" s="222">
        <f t="shared" ref="HEH28" si="5527">HEF28*$C$28</f>
        <v>0</v>
      </c>
      <c r="HEI28" s="222">
        <f t="shared" ref="HEI28" si="5528">HEG28*$C$28</f>
        <v>9.5167758069424113E+39</v>
      </c>
      <c r="HEJ28" s="222">
        <f t="shared" ref="HEJ28" si="5529">HEH28*$C$28</f>
        <v>0</v>
      </c>
      <c r="HEK28" s="222">
        <f t="shared" ref="HEK28" si="5530">HEI28*$C$28</f>
        <v>9.8022790811506839E+39</v>
      </c>
      <c r="HEL28" s="222">
        <f t="shared" ref="HEL28" si="5531">HEJ28*$C$28</f>
        <v>0</v>
      </c>
      <c r="HEM28" s="222">
        <f t="shared" ref="HEM28" si="5532">HEK28*$C$28</f>
        <v>1.0096347453585205E+40</v>
      </c>
      <c r="HEN28" s="222">
        <f t="shared" ref="HEN28" si="5533">HEL28*$C$28</f>
        <v>0</v>
      </c>
      <c r="HEO28" s="222">
        <f t="shared" ref="HEO28" si="5534">HEM28*$C$28</f>
        <v>1.0399237877192762E+40</v>
      </c>
      <c r="HEP28" s="222">
        <f t="shared" ref="HEP28" si="5535">HEN28*$C$28</f>
        <v>0</v>
      </c>
      <c r="HEQ28" s="222">
        <f t="shared" ref="HEQ28" si="5536">HEO28*$C$28</f>
        <v>1.0711215013508545E+40</v>
      </c>
      <c r="HER28" s="222">
        <f t="shared" ref="HER28" si="5537">HEP28*$C$28</f>
        <v>0</v>
      </c>
      <c r="HES28" s="222">
        <f t="shared" ref="HES28" si="5538">HEQ28*$C$28</f>
        <v>1.1032551463913801E+40</v>
      </c>
      <c r="HET28" s="222">
        <f t="shared" ref="HET28" si="5539">HER28*$C$28</f>
        <v>0</v>
      </c>
      <c r="HEU28" s="222">
        <f t="shared" ref="HEU28" si="5540">HES28*$C$28</f>
        <v>1.1363528007831214E+40</v>
      </c>
      <c r="HEV28" s="222">
        <f t="shared" ref="HEV28" si="5541">HET28*$C$28</f>
        <v>0</v>
      </c>
      <c r="HEW28" s="222">
        <f t="shared" ref="HEW28" si="5542">HEU28*$C$28</f>
        <v>1.1704433848066151E+40</v>
      </c>
      <c r="HEX28" s="222">
        <f t="shared" ref="HEX28" si="5543">HEV28*$C$28</f>
        <v>0</v>
      </c>
      <c r="HEY28" s="222">
        <f t="shared" ref="HEY28" si="5544">HEW28*$C$28</f>
        <v>1.2055566863508135E+40</v>
      </c>
      <c r="HEZ28" s="222">
        <f t="shared" ref="HEZ28" si="5545">HEX28*$C$28</f>
        <v>0</v>
      </c>
      <c r="HFA28" s="222">
        <f t="shared" ref="HFA28" si="5546">HEY28*$C$28</f>
        <v>1.241723386941338E+40</v>
      </c>
      <c r="HFB28" s="222">
        <f t="shared" ref="HFB28" si="5547">HEZ28*$C$28</f>
        <v>0</v>
      </c>
      <c r="HFC28" s="222">
        <f t="shared" ref="HFC28" si="5548">HFA28*$C$28</f>
        <v>1.2789750885495783E+40</v>
      </c>
      <c r="HFD28" s="222">
        <f t="shared" ref="HFD28" si="5549">HFB28*$C$28</f>
        <v>0</v>
      </c>
      <c r="HFE28" s="222">
        <f t="shared" ref="HFE28" si="5550">HFC28*$C$28</f>
        <v>1.3173443412060658E+40</v>
      </c>
      <c r="HFF28" s="222">
        <f t="shared" ref="HFF28" si="5551">HFD28*$C$28</f>
        <v>0</v>
      </c>
      <c r="HFG28" s="222">
        <f t="shared" ref="HFG28" si="5552">HFE28*$C$28</f>
        <v>1.3568646714422478E+40</v>
      </c>
      <c r="HFH28" s="222">
        <f t="shared" ref="HFH28" si="5553">HFF28*$C$28</f>
        <v>0</v>
      </c>
      <c r="HFI28" s="222">
        <f t="shared" ref="HFI28" si="5554">HFG28*$C$28</f>
        <v>1.3975706115855152E+40</v>
      </c>
      <c r="HFJ28" s="222">
        <f t="shared" ref="HFJ28" si="5555">HFH28*$C$28</f>
        <v>0</v>
      </c>
      <c r="HFK28" s="222">
        <f t="shared" ref="HFK28" si="5556">HFI28*$C$28</f>
        <v>1.4394977299330808E+40</v>
      </c>
      <c r="HFL28" s="222">
        <f t="shared" ref="HFL28" si="5557">HFJ28*$C$28</f>
        <v>0</v>
      </c>
      <c r="HFM28" s="222">
        <f t="shared" ref="HFM28" si="5558">HFK28*$C$28</f>
        <v>1.4826826618310733E+40</v>
      </c>
      <c r="HFN28" s="222">
        <f t="shared" ref="HFN28" si="5559">HFL28*$C$28</f>
        <v>0</v>
      </c>
      <c r="HFO28" s="222">
        <f t="shared" ref="HFO28" si="5560">HFM28*$C$28</f>
        <v>1.5271631416860055E+40</v>
      </c>
      <c r="HFP28" s="222">
        <f t="shared" ref="HFP28" si="5561">HFN28*$C$28</f>
        <v>0</v>
      </c>
      <c r="HFQ28" s="222">
        <f t="shared" ref="HFQ28" si="5562">HFO28*$C$28</f>
        <v>1.5729780359365858E+40</v>
      </c>
      <c r="HFR28" s="222">
        <f t="shared" ref="HFR28" si="5563">HFP28*$C$28</f>
        <v>0</v>
      </c>
      <c r="HFS28" s="222">
        <f t="shared" ref="HFS28" si="5564">HFQ28*$C$28</f>
        <v>1.6201673770146835E+40</v>
      </c>
      <c r="HFT28" s="222">
        <f t="shared" ref="HFT28" si="5565">HFR28*$C$28</f>
        <v>0</v>
      </c>
      <c r="HFU28" s="222">
        <f t="shared" ref="HFU28" si="5566">HFS28*$C$28</f>
        <v>1.668772398325124E+40</v>
      </c>
      <c r="HFV28" s="222">
        <f t="shared" ref="HFV28" si="5567">HFT28*$C$28</f>
        <v>0</v>
      </c>
      <c r="HFW28" s="222">
        <f t="shared" ref="HFW28" si="5568">HFU28*$C$28</f>
        <v>1.7188355702748777E+40</v>
      </c>
      <c r="HFX28" s="222">
        <f t="shared" ref="HFX28" si="5569">HFV28*$C$28</f>
        <v>0</v>
      </c>
      <c r="HFY28" s="222">
        <f t="shared" ref="HFY28" si="5570">HFW28*$C$28</f>
        <v>1.7704006373831241E+40</v>
      </c>
      <c r="HFZ28" s="222">
        <f t="shared" ref="HFZ28" si="5571">HFX28*$C$28</f>
        <v>0</v>
      </c>
      <c r="HGA28" s="222">
        <f t="shared" ref="HGA28" si="5572">HFY28*$C$28</f>
        <v>1.8235126565046179E+40</v>
      </c>
      <c r="HGB28" s="222">
        <f t="shared" ref="HGB28" si="5573">HFZ28*$C$28</f>
        <v>0</v>
      </c>
      <c r="HGC28" s="222">
        <f t="shared" ref="HGC28" si="5574">HGA28*$C$28</f>
        <v>1.8782180361997564E+40</v>
      </c>
      <c r="HGD28" s="222">
        <f t="shared" ref="HGD28" si="5575">HGB28*$C$28</f>
        <v>0</v>
      </c>
      <c r="HGE28" s="222">
        <f t="shared" ref="HGE28" si="5576">HGC28*$C$28</f>
        <v>1.9345645772857491E+40</v>
      </c>
      <c r="HGF28" s="222">
        <f t="shared" ref="HGF28" si="5577">HGD28*$C$28</f>
        <v>0</v>
      </c>
      <c r="HGG28" s="222">
        <f t="shared" ref="HGG28" si="5578">HGE28*$C$28</f>
        <v>1.9926015146043215E+40</v>
      </c>
      <c r="HGH28" s="222">
        <f t="shared" ref="HGH28" si="5579">HGF28*$C$28</f>
        <v>0</v>
      </c>
      <c r="HGI28" s="222">
        <f t="shared" ref="HGI28" si="5580">HGG28*$C$28</f>
        <v>2.0523795600424512E+40</v>
      </c>
      <c r="HGJ28" s="222">
        <f t="shared" ref="HGJ28" si="5581">HGH28*$C$28</f>
        <v>0</v>
      </c>
      <c r="HGK28" s="222">
        <f t="shared" ref="HGK28" si="5582">HGI28*$C$28</f>
        <v>2.1139509468437246E+40</v>
      </c>
      <c r="HGL28" s="222">
        <f t="shared" ref="HGL28" si="5583">HGJ28*$C$28</f>
        <v>0</v>
      </c>
      <c r="HGM28" s="222">
        <f t="shared" ref="HGM28" si="5584">HGK28*$C$28</f>
        <v>2.1773694752490364E+40</v>
      </c>
      <c r="HGN28" s="222">
        <f t="shared" ref="HGN28" si="5585">HGL28*$C$28</f>
        <v>0</v>
      </c>
      <c r="HGO28" s="222">
        <f t="shared" ref="HGO28" si="5586">HGM28*$C$28</f>
        <v>2.2426905595065075E+40</v>
      </c>
      <c r="HGP28" s="222">
        <f t="shared" ref="HGP28" si="5587">HGN28*$C$28</f>
        <v>0</v>
      </c>
      <c r="HGQ28" s="222">
        <f t="shared" ref="HGQ28" si="5588">HGO28*$C$28</f>
        <v>2.309971276291703E+40</v>
      </c>
      <c r="HGR28" s="222">
        <f t="shared" ref="HGR28" si="5589">HGP28*$C$28</f>
        <v>0</v>
      </c>
      <c r="HGS28" s="222">
        <f t="shared" ref="HGS28" si="5590">HGQ28*$C$28</f>
        <v>2.3792704145804539E+40</v>
      </c>
      <c r="HGT28" s="222">
        <f t="shared" ref="HGT28" si="5591">HGR28*$C$28</f>
        <v>0</v>
      </c>
      <c r="HGU28" s="222">
        <f t="shared" ref="HGU28" si="5592">HGS28*$C$28</f>
        <v>2.4506485270178677E+40</v>
      </c>
      <c r="HGV28" s="222">
        <f t="shared" ref="HGV28" si="5593">HGT28*$C$28</f>
        <v>0</v>
      </c>
      <c r="HGW28" s="222">
        <f t="shared" ref="HGW28" si="5594">HGU28*$C$28</f>
        <v>2.5241679828284037E+40</v>
      </c>
      <c r="HGX28" s="222">
        <f t="shared" ref="HGX28" si="5595">HGV28*$C$28</f>
        <v>0</v>
      </c>
      <c r="HGY28" s="222">
        <f t="shared" ref="HGY28" si="5596">HGW28*$C$28</f>
        <v>2.5998930223132561E+40</v>
      </c>
      <c r="HGZ28" s="222">
        <f t="shared" ref="HGZ28" si="5597">HGX28*$C$28</f>
        <v>0</v>
      </c>
      <c r="HHA28" s="222">
        <f t="shared" ref="HHA28" si="5598">HGY28*$C$28</f>
        <v>2.6778898129826539E+40</v>
      </c>
      <c r="HHB28" s="222">
        <f t="shared" ref="HHB28" si="5599">HGZ28*$C$28</f>
        <v>0</v>
      </c>
      <c r="HHC28" s="222">
        <f t="shared" ref="HHC28" si="5600">HHA28*$C$28</f>
        <v>2.7582265073721336E+40</v>
      </c>
      <c r="HHD28" s="222">
        <f t="shared" ref="HHD28" si="5601">HHB28*$C$28</f>
        <v>0</v>
      </c>
      <c r="HHE28" s="222">
        <f t="shared" ref="HHE28" si="5602">HHC28*$C$28</f>
        <v>2.8409733025932977E+40</v>
      </c>
      <c r="HHF28" s="222">
        <f t="shared" ref="HHF28" si="5603">HHD28*$C$28</f>
        <v>0</v>
      </c>
      <c r="HHG28" s="222">
        <f t="shared" ref="HHG28" si="5604">HHE28*$C$28</f>
        <v>2.9262025016710965E+40</v>
      </c>
      <c r="HHH28" s="222">
        <f t="shared" ref="HHH28" si="5605">HHF28*$C$28</f>
        <v>0</v>
      </c>
      <c r="HHI28" s="222">
        <f t="shared" ref="HHI28" si="5606">HHG28*$C$28</f>
        <v>3.0139885767212297E+40</v>
      </c>
      <c r="HHJ28" s="222">
        <f t="shared" ref="HHJ28" si="5607">HHH28*$C$28</f>
        <v>0</v>
      </c>
      <c r="HHK28" s="222">
        <f t="shared" ref="HHK28" si="5608">HHI28*$C$28</f>
        <v>3.1044082340228665E+40</v>
      </c>
      <c r="HHL28" s="222">
        <f t="shared" ref="HHL28" si="5609">HHJ28*$C$28</f>
        <v>0</v>
      </c>
      <c r="HHM28" s="222">
        <f t="shared" ref="HHM28" si="5610">HHK28*$C$28</f>
        <v>3.1975404810435523E+40</v>
      </c>
      <c r="HHN28" s="222">
        <f t="shared" ref="HHN28" si="5611">HHL28*$C$28</f>
        <v>0</v>
      </c>
      <c r="HHO28" s="222">
        <f t="shared" ref="HHO28" si="5612">HHM28*$C$28</f>
        <v>3.2934666954748588E+40</v>
      </c>
      <c r="HHP28" s="222">
        <f t="shared" ref="HHP28" si="5613">HHN28*$C$28</f>
        <v>0</v>
      </c>
      <c r="HHQ28" s="222">
        <f t="shared" ref="HHQ28" si="5614">HHO28*$C$28</f>
        <v>3.3922706963391047E+40</v>
      </c>
      <c r="HHR28" s="222">
        <f t="shared" ref="HHR28" si="5615">HHP28*$C$28</f>
        <v>0</v>
      </c>
      <c r="HHS28" s="222">
        <f t="shared" ref="HHS28" si="5616">HHQ28*$C$28</f>
        <v>3.4940388172292779E+40</v>
      </c>
      <c r="HHT28" s="222">
        <f t="shared" ref="HHT28" si="5617">HHR28*$C$28</f>
        <v>0</v>
      </c>
      <c r="HHU28" s="222">
        <f t="shared" ref="HHU28" si="5618">HHS28*$C$28</f>
        <v>3.5988599817461563E+40</v>
      </c>
      <c r="HHV28" s="222">
        <f t="shared" ref="HHV28" si="5619">HHT28*$C$28</f>
        <v>0</v>
      </c>
      <c r="HHW28" s="222">
        <f t="shared" ref="HHW28" si="5620">HHU28*$C$28</f>
        <v>3.7068257811985409E+40</v>
      </c>
      <c r="HHX28" s="222">
        <f t="shared" ref="HHX28" si="5621">HHV28*$C$28</f>
        <v>0</v>
      </c>
      <c r="HHY28" s="222">
        <f t="shared" ref="HHY28" si="5622">HHW28*$C$28</f>
        <v>3.8180305546344975E+40</v>
      </c>
      <c r="HHZ28" s="222">
        <f t="shared" ref="HHZ28" si="5623">HHX28*$C$28</f>
        <v>0</v>
      </c>
      <c r="HIA28" s="222">
        <f t="shared" ref="HIA28" si="5624">HHY28*$C$28</f>
        <v>3.9325714712735326E+40</v>
      </c>
      <c r="HIB28" s="222">
        <f t="shared" ref="HIB28" si="5625">HHZ28*$C$28</f>
        <v>0</v>
      </c>
      <c r="HIC28" s="222">
        <f t="shared" ref="HIC28" si="5626">HIA28*$C$28</f>
        <v>4.0505486154117385E+40</v>
      </c>
      <c r="HID28" s="222">
        <f t="shared" ref="HID28" si="5627">HIB28*$C$28</f>
        <v>0</v>
      </c>
      <c r="HIE28" s="222">
        <f t="shared" ref="HIE28" si="5628">HIC28*$C$28</f>
        <v>4.1720650738740909E+40</v>
      </c>
      <c r="HIF28" s="222">
        <f t="shared" ref="HIF28" si="5629">HID28*$C$28</f>
        <v>0</v>
      </c>
      <c r="HIG28" s="222">
        <f t="shared" ref="HIG28" si="5630">HIE28*$C$28</f>
        <v>4.2972270260903138E+40</v>
      </c>
      <c r="HIH28" s="222">
        <f t="shared" ref="HIH28" si="5631">HIF28*$C$28</f>
        <v>0</v>
      </c>
      <c r="HII28" s="222">
        <f t="shared" ref="HII28" si="5632">HIG28*$C$28</f>
        <v>4.4261438368730238E+40</v>
      </c>
      <c r="HIJ28" s="222">
        <f t="shared" ref="HIJ28" si="5633">HIH28*$C$28</f>
        <v>0</v>
      </c>
      <c r="HIK28" s="222">
        <f t="shared" ref="HIK28" si="5634">HII28*$C$28</f>
        <v>4.5589281519792141E+40</v>
      </c>
      <c r="HIL28" s="222">
        <f t="shared" ref="HIL28" si="5635">HIJ28*$C$28</f>
        <v>0</v>
      </c>
      <c r="HIM28" s="222">
        <f t="shared" ref="HIM28" si="5636">HIK28*$C$28</f>
        <v>4.6956959965385907E+40</v>
      </c>
      <c r="HIN28" s="222">
        <f t="shared" ref="HIN28" si="5637">HIL28*$C$28</f>
        <v>0</v>
      </c>
      <c r="HIO28" s="222">
        <f t="shared" ref="HIO28" si="5638">HIM28*$C$28</f>
        <v>4.8365668764347488E+40</v>
      </c>
      <c r="HIP28" s="222">
        <f t="shared" ref="HIP28" si="5639">HIN28*$C$28</f>
        <v>0</v>
      </c>
      <c r="HIQ28" s="222">
        <f t="shared" ref="HIQ28" si="5640">HIO28*$C$28</f>
        <v>4.9816638827277915E+40</v>
      </c>
      <c r="HIR28" s="222">
        <f t="shared" ref="HIR28" si="5641">HIP28*$C$28</f>
        <v>0</v>
      </c>
      <c r="HIS28" s="222">
        <f t="shared" ref="HIS28" si="5642">HIQ28*$C$28</f>
        <v>5.1311137992096257E+40</v>
      </c>
      <c r="HIT28" s="222">
        <f t="shared" ref="HIT28" si="5643">HIR28*$C$28</f>
        <v>0</v>
      </c>
      <c r="HIU28" s="222">
        <f t="shared" ref="HIU28" si="5644">HIS28*$C$28</f>
        <v>5.2850472131859147E+40</v>
      </c>
      <c r="HIV28" s="222">
        <f t="shared" ref="HIV28" si="5645">HIT28*$C$28</f>
        <v>0</v>
      </c>
      <c r="HIW28" s="222">
        <f t="shared" ref="HIW28" si="5646">HIU28*$C$28</f>
        <v>5.4435986295814923E+40</v>
      </c>
      <c r="HIX28" s="222">
        <f t="shared" ref="HIX28" si="5647">HIV28*$C$28</f>
        <v>0</v>
      </c>
      <c r="HIY28" s="222">
        <f t="shared" ref="HIY28" si="5648">HIW28*$C$28</f>
        <v>5.6069065884689375E+40</v>
      </c>
      <c r="HIZ28" s="222">
        <f t="shared" ref="HIZ28" si="5649">HIX28*$C$28</f>
        <v>0</v>
      </c>
      <c r="HJA28" s="222">
        <f t="shared" ref="HJA28" si="5650">HIY28*$C$28</f>
        <v>5.7751137861230053E+40</v>
      </c>
      <c r="HJB28" s="222">
        <f t="shared" ref="HJB28" si="5651">HIZ28*$C$28</f>
        <v>0</v>
      </c>
      <c r="HJC28" s="222">
        <f t="shared" ref="HJC28" si="5652">HJA28*$C$28</f>
        <v>5.9483671997066956E+40</v>
      </c>
      <c r="HJD28" s="222">
        <f t="shared" ref="HJD28" si="5653">HJB28*$C$28</f>
        <v>0</v>
      </c>
      <c r="HJE28" s="222">
        <f t="shared" ref="HJE28" si="5654">HJC28*$C$28</f>
        <v>6.1268182156978969E+40</v>
      </c>
      <c r="HJF28" s="222">
        <f t="shared" ref="HJF28" si="5655">HJD28*$C$28</f>
        <v>0</v>
      </c>
      <c r="HJG28" s="222">
        <f t="shared" ref="HJG28" si="5656">HJE28*$C$28</f>
        <v>6.3106227621688335E+40</v>
      </c>
      <c r="HJH28" s="222">
        <f t="shared" ref="HJH28" si="5657">HJF28*$C$28</f>
        <v>0</v>
      </c>
      <c r="HJI28" s="222">
        <f t="shared" ref="HJI28" si="5658">HJG28*$C$28</f>
        <v>6.4999414450338985E+40</v>
      </c>
      <c r="HJJ28" s="222">
        <f t="shared" ref="HJJ28" si="5659">HJH28*$C$28</f>
        <v>0</v>
      </c>
      <c r="HJK28" s="222">
        <f t="shared" ref="HJK28" si="5660">HJI28*$C$28</f>
        <v>6.6949396883849152E+40</v>
      </c>
      <c r="HJL28" s="222">
        <f t="shared" ref="HJL28" si="5661">HJJ28*$C$28</f>
        <v>0</v>
      </c>
      <c r="HJM28" s="222">
        <f t="shared" ref="HJM28" si="5662">HJK28*$C$28</f>
        <v>6.8957878790364628E+40</v>
      </c>
      <c r="HJN28" s="222">
        <f t="shared" ref="HJN28" si="5663">HJL28*$C$28</f>
        <v>0</v>
      </c>
      <c r="HJO28" s="222">
        <f t="shared" ref="HJO28" si="5664">HJM28*$C$28</f>
        <v>7.1026615154075565E+40</v>
      </c>
      <c r="HJP28" s="222">
        <f t="shared" ref="HJP28" si="5665">HJN28*$C$28</f>
        <v>0</v>
      </c>
      <c r="HJQ28" s="222">
        <f t="shared" ref="HJQ28" si="5666">HJO28*$C$28</f>
        <v>7.3157413608697837E+40</v>
      </c>
      <c r="HJR28" s="222">
        <f t="shared" ref="HJR28" si="5667">HJP28*$C$28</f>
        <v>0</v>
      </c>
      <c r="HJS28" s="222">
        <f t="shared" ref="HJS28" si="5668">HJQ28*$C$28</f>
        <v>7.5352136016958772E+40</v>
      </c>
      <c r="HJT28" s="222">
        <f t="shared" ref="HJT28" si="5669">HJR28*$C$28</f>
        <v>0</v>
      </c>
      <c r="HJU28" s="222">
        <f t="shared" ref="HJU28" si="5670">HJS28*$C$28</f>
        <v>7.7612700097467542E+40</v>
      </c>
      <c r="HJV28" s="222">
        <f t="shared" ref="HJV28" si="5671">HJT28*$C$28</f>
        <v>0</v>
      </c>
      <c r="HJW28" s="222">
        <f t="shared" ref="HJW28" si="5672">HJU28*$C$28</f>
        <v>7.9941081100391567E+40</v>
      </c>
      <c r="HJX28" s="222">
        <f t="shared" ref="HJX28" si="5673">HJV28*$C$28</f>
        <v>0</v>
      </c>
      <c r="HJY28" s="222">
        <f t="shared" ref="HJY28" si="5674">HJW28*$C$28</f>
        <v>8.233931353340332E+40</v>
      </c>
      <c r="HJZ28" s="222">
        <f t="shared" ref="HJZ28" si="5675">HJX28*$C$28</f>
        <v>0</v>
      </c>
      <c r="HKA28" s="222">
        <f t="shared" ref="HKA28" si="5676">HJY28*$C$28</f>
        <v>8.4809492939405426E+40</v>
      </c>
      <c r="HKB28" s="222">
        <f t="shared" ref="HKB28" si="5677">HJZ28*$C$28</f>
        <v>0</v>
      </c>
      <c r="HKC28" s="222">
        <f t="shared" ref="HKC28" si="5678">HKA28*$C$28</f>
        <v>8.7353777727587589E+40</v>
      </c>
      <c r="HKD28" s="222">
        <f t="shared" ref="HKD28" si="5679">HKB28*$C$28</f>
        <v>0</v>
      </c>
      <c r="HKE28" s="222">
        <f t="shared" ref="HKE28" si="5680">HKC28*$C$28</f>
        <v>8.9974391059415217E+40</v>
      </c>
      <c r="HKF28" s="222">
        <f t="shared" ref="HKF28" si="5681">HKD28*$C$28</f>
        <v>0</v>
      </c>
      <c r="HKG28" s="222">
        <f t="shared" ref="HKG28" si="5682">HKE28*$C$28</f>
        <v>9.2673622791197676E+40</v>
      </c>
      <c r="HKH28" s="222">
        <f t="shared" ref="HKH28" si="5683">HKF28*$C$28</f>
        <v>0</v>
      </c>
      <c r="HKI28" s="222">
        <f t="shared" ref="HKI28" si="5684">HKG28*$C$28</f>
        <v>9.5453831474933609E+40</v>
      </c>
      <c r="HKJ28" s="222">
        <f t="shared" ref="HKJ28" si="5685">HKH28*$C$28</f>
        <v>0</v>
      </c>
      <c r="HKK28" s="222">
        <f t="shared" ref="HKK28" si="5686">HKI28*$C$28</f>
        <v>9.8317446419181618E+40</v>
      </c>
      <c r="HKL28" s="222">
        <f t="shared" ref="HKL28" si="5687">HKJ28*$C$28</f>
        <v>0</v>
      </c>
      <c r="HKM28" s="222">
        <f t="shared" ref="HKM28" si="5688">HKK28*$C$28</f>
        <v>1.0126696981175707E+41</v>
      </c>
      <c r="HKN28" s="222">
        <f t="shared" ref="HKN28" si="5689">HKL28*$C$28</f>
        <v>0</v>
      </c>
      <c r="HKO28" s="222">
        <f t="shared" ref="HKO28" si="5690">HKM28*$C$28</f>
        <v>1.0430497890610979E+41</v>
      </c>
      <c r="HKP28" s="222">
        <f t="shared" ref="HKP28" si="5691">HKN28*$C$28</f>
        <v>0</v>
      </c>
      <c r="HKQ28" s="222">
        <f t="shared" ref="HKQ28" si="5692">HKO28*$C$28</f>
        <v>1.0743412827329308E+41</v>
      </c>
      <c r="HKR28" s="222">
        <f t="shared" ref="HKR28" si="5693">HKP28*$C$28</f>
        <v>0</v>
      </c>
      <c r="HKS28" s="222">
        <f t="shared" ref="HKS28" si="5694">HKQ28*$C$28</f>
        <v>1.1065715212149188E+41</v>
      </c>
      <c r="HKT28" s="222">
        <f t="shared" ref="HKT28" si="5695">HKR28*$C$28</f>
        <v>0</v>
      </c>
      <c r="HKU28" s="222">
        <f t="shared" ref="HKU28" si="5696">HKS28*$C$28</f>
        <v>1.1397686668513664E+41</v>
      </c>
      <c r="HKV28" s="222">
        <f t="shared" ref="HKV28" si="5697">HKT28*$C$28</f>
        <v>0</v>
      </c>
      <c r="HKW28" s="222">
        <f t="shared" ref="HKW28" si="5698">HKU28*$C$28</f>
        <v>1.1739617268569075E+41</v>
      </c>
      <c r="HKX28" s="222">
        <f t="shared" ref="HKX28" si="5699">HKV28*$C$28</f>
        <v>0</v>
      </c>
      <c r="HKY28" s="222">
        <f t="shared" ref="HKY28" si="5700">HKW28*$C$28</f>
        <v>1.2091805786626147E+41</v>
      </c>
      <c r="HKZ28" s="222">
        <f t="shared" ref="HKZ28" si="5701">HKX28*$C$28</f>
        <v>0</v>
      </c>
      <c r="HLA28" s="222">
        <f t="shared" ref="HLA28" si="5702">HKY28*$C$28</f>
        <v>1.2454559960224931E+41</v>
      </c>
      <c r="HLB28" s="222">
        <f t="shared" ref="HLB28" si="5703">HKZ28*$C$28</f>
        <v>0</v>
      </c>
      <c r="HLC28" s="222">
        <f t="shared" ref="HLC28" si="5704">HLA28*$C$28</f>
        <v>1.2828196759031679E+41</v>
      </c>
      <c r="HLD28" s="222">
        <f t="shared" ref="HLD28" si="5705">HLB28*$C$28</f>
        <v>0</v>
      </c>
      <c r="HLE28" s="222">
        <f t="shared" ref="HLE28" si="5706">HLC28*$C$28</f>
        <v>1.3213042661802631E+41</v>
      </c>
      <c r="HLF28" s="222">
        <f t="shared" ref="HLF28" si="5707">HLD28*$C$28</f>
        <v>0</v>
      </c>
      <c r="HLG28" s="222">
        <f t="shared" ref="HLG28" si="5708">HLE28*$C$28</f>
        <v>1.360943394165671E+41</v>
      </c>
      <c r="HLH28" s="222">
        <f t="shared" ref="HLH28" si="5709">HLF28*$C$28</f>
        <v>0</v>
      </c>
      <c r="HLI28" s="222">
        <f t="shared" ref="HLI28" si="5710">HLG28*$C$28</f>
        <v>1.4017716959906412E+41</v>
      </c>
      <c r="HLJ28" s="222">
        <f t="shared" ref="HLJ28" si="5711">HLH28*$C$28</f>
        <v>0</v>
      </c>
      <c r="HLK28" s="222">
        <f t="shared" ref="HLK28" si="5712">HLI28*$C$28</f>
        <v>1.4438248468703604E+41</v>
      </c>
      <c r="HLL28" s="222">
        <f t="shared" ref="HLL28" si="5713">HLJ28*$C$28</f>
        <v>0</v>
      </c>
      <c r="HLM28" s="222">
        <f t="shared" ref="HLM28" si="5714">HLK28*$C$28</f>
        <v>1.4871395922764713E+41</v>
      </c>
      <c r="HLN28" s="222">
        <f t="shared" ref="HLN28" si="5715">HLL28*$C$28</f>
        <v>0</v>
      </c>
      <c r="HLO28" s="222">
        <f t="shared" ref="HLO28" si="5716">HLM28*$C$28</f>
        <v>1.5317537800447656E+41</v>
      </c>
      <c r="HLP28" s="222">
        <f t="shared" ref="HLP28" si="5717">HLN28*$C$28</f>
        <v>0</v>
      </c>
      <c r="HLQ28" s="222">
        <f t="shared" ref="HLQ28" si="5718">HLO28*$C$28</f>
        <v>1.5777063934461086E+41</v>
      </c>
      <c r="HLR28" s="222">
        <f t="shared" ref="HLR28" si="5719">HLP28*$C$28</f>
        <v>0</v>
      </c>
      <c r="HLS28" s="222">
        <f t="shared" ref="HLS28" si="5720">HLQ28*$C$28</f>
        <v>1.6250375852494918E+41</v>
      </c>
      <c r="HLT28" s="222">
        <f t="shared" ref="HLT28" si="5721">HLR28*$C$28</f>
        <v>0</v>
      </c>
      <c r="HLU28" s="222">
        <f t="shared" ref="HLU28" si="5722">HLS28*$C$28</f>
        <v>1.6737887128069765E+41</v>
      </c>
      <c r="HLV28" s="222">
        <f t="shared" ref="HLV28" si="5723">HLT28*$C$28</f>
        <v>0</v>
      </c>
      <c r="HLW28" s="222">
        <f t="shared" ref="HLW28" si="5724">HLU28*$C$28</f>
        <v>1.7240023741911859E+41</v>
      </c>
      <c r="HLX28" s="222">
        <f t="shared" ref="HLX28" si="5725">HLV28*$C$28</f>
        <v>0</v>
      </c>
      <c r="HLY28" s="222">
        <f t="shared" ref="HLY28" si="5726">HLW28*$C$28</f>
        <v>1.7757224454169214E+41</v>
      </c>
      <c r="HLZ28" s="222">
        <f t="shared" ref="HLZ28" si="5727">HLX28*$C$28</f>
        <v>0</v>
      </c>
      <c r="HMA28" s="222">
        <f t="shared" ref="HMA28" si="5728">HLY28*$C$28</f>
        <v>1.828994118779429E+41</v>
      </c>
      <c r="HMB28" s="222">
        <f t="shared" ref="HMB28" si="5729">HLZ28*$C$28</f>
        <v>0</v>
      </c>
      <c r="HMC28" s="222">
        <f t="shared" ref="HMC28" si="5730">HMA28*$C$28</f>
        <v>1.8838639423428118E+41</v>
      </c>
      <c r="HMD28" s="222">
        <f t="shared" ref="HMD28" si="5731">HMB28*$C$28</f>
        <v>0</v>
      </c>
      <c r="HME28" s="222">
        <f t="shared" ref="HME28" si="5732">HMC28*$C$28</f>
        <v>1.940379860613096E+41</v>
      </c>
      <c r="HMF28" s="222">
        <f t="shared" ref="HMF28" si="5733">HMD28*$C$28</f>
        <v>0</v>
      </c>
      <c r="HMG28" s="222">
        <f t="shared" ref="HMG28" si="5734">HME28*$C$28</f>
        <v>1.9985912564314889E+41</v>
      </c>
      <c r="HMH28" s="222">
        <f t="shared" ref="HMH28" si="5735">HMF28*$C$28</f>
        <v>0</v>
      </c>
      <c r="HMI28" s="222">
        <f t="shared" ref="HMI28" si="5736">HMG28*$C$28</f>
        <v>2.0585489941244335E+41</v>
      </c>
      <c r="HMJ28" s="222">
        <f t="shared" ref="HMJ28" si="5737">HMH28*$C$28</f>
        <v>0</v>
      </c>
      <c r="HMK28" s="222">
        <f t="shared" ref="HMK28" si="5738">HMI28*$C$28</f>
        <v>2.1203054639481666E+41</v>
      </c>
      <c r="HML28" s="222">
        <f t="shared" ref="HML28" si="5739">HMJ28*$C$28</f>
        <v>0</v>
      </c>
      <c r="HMM28" s="222">
        <f t="shared" ref="HMM28" si="5740">HMK28*$C$28</f>
        <v>2.1839146278666118E+41</v>
      </c>
      <c r="HMN28" s="222">
        <f t="shared" ref="HMN28" si="5741">HML28*$C$28</f>
        <v>0</v>
      </c>
      <c r="HMO28" s="222">
        <f t="shared" ref="HMO28" si="5742">HMM28*$C$28</f>
        <v>2.2494320667026101E+41</v>
      </c>
      <c r="HMP28" s="222">
        <f t="shared" ref="HMP28" si="5743">HMN28*$C$28</f>
        <v>0</v>
      </c>
      <c r="HMQ28" s="222">
        <f t="shared" ref="HMQ28" si="5744">HMO28*$C$28</f>
        <v>2.3169150287036884E+41</v>
      </c>
      <c r="HMR28" s="222">
        <f t="shared" ref="HMR28" si="5745">HMP28*$C$28</f>
        <v>0</v>
      </c>
      <c r="HMS28" s="222">
        <f t="shared" ref="HMS28" si="5746">HMQ28*$C$28</f>
        <v>2.3864224795647992E+41</v>
      </c>
      <c r="HMT28" s="222">
        <f t="shared" ref="HMT28" si="5747">HMR28*$C$28</f>
        <v>0</v>
      </c>
      <c r="HMU28" s="222">
        <f t="shared" ref="HMU28" si="5748">HMS28*$C$28</f>
        <v>2.4580151539517431E+41</v>
      </c>
      <c r="HMV28" s="222">
        <f t="shared" ref="HMV28" si="5749">HMT28*$C$28</f>
        <v>0</v>
      </c>
      <c r="HMW28" s="222">
        <f t="shared" ref="HMW28" si="5750">HMU28*$C$28</f>
        <v>2.5317556085702956E+41</v>
      </c>
      <c r="HMX28" s="222">
        <f t="shared" ref="HMX28" si="5751">HMV28*$C$28</f>
        <v>0</v>
      </c>
      <c r="HMY28" s="222">
        <f t="shared" ref="HMY28" si="5752">HMW28*$C$28</f>
        <v>2.6077082768274046E+41</v>
      </c>
      <c r="HMZ28" s="222">
        <f t="shared" ref="HMZ28" si="5753">HMX28*$C$28</f>
        <v>0</v>
      </c>
      <c r="HNA28" s="222">
        <f t="shared" ref="HNA28" si="5754">HMY28*$C$28</f>
        <v>2.6859395251322269E+41</v>
      </c>
      <c r="HNB28" s="222">
        <f t="shared" ref="HNB28" si="5755">HMZ28*$C$28</f>
        <v>0</v>
      </c>
      <c r="HNC28" s="222">
        <f t="shared" ref="HNC28" si="5756">HNA28*$C$28</f>
        <v>2.7665177108861937E+41</v>
      </c>
      <c r="HND28" s="222">
        <f t="shared" ref="HND28" si="5757">HNB28*$C$28</f>
        <v>0</v>
      </c>
      <c r="HNE28" s="222">
        <f t="shared" ref="HNE28" si="5758">HNC28*$C$28</f>
        <v>2.8495132422127795E+41</v>
      </c>
      <c r="HNF28" s="222">
        <f t="shared" ref="HNF28" si="5759">HND28*$C$28</f>
        <v>0</v>
      </c>
      <c r="HNG28" s="222">
        <f t="shared" ref="HNG28" si="5760">HNE28*$C$28</f>
        <v>2.9349986394791629E+41</v>
      </c>
      <c r="HNH28" s="222">
        <f t="shared" ref="HNH28" si="5761">HNF28*$C$28</f>
        <v>0</v>
      </c>
      <c r="HNI28" s="222">
        <f t="shared" ref="HNI28" si="5762">HNG28*$C$28</f>
        <v>3.0230485986635378E+41</v>
      </c>
      <c r="HNJ28" s="222">
        <f t="shared" ref="HNJ28" si="5763">HNH28*$C$28</f>
        <v>0</v>
      </c>
      <c r="HNK28" s="222">
        <f t="shared" ref="HNK28" si="5764">HNI28*$C$28</f>
        <v>3.1137400566234438E+41</v>
      </c>
      <c r="HNL28" s="222">
        <f t="shared" ref="HNL28" si="5765">HNJ28*$C$28</f>
        <v>0</v>
      </c>
      <c r="HNM28" s="222">
        <f t="shared" ref="HNM28" si="5766">HNK28*$C$28</f>
        <v>3.2071522583221473E+41</v>
      </c>
      <c r="HNN28" s="222">
        <f t="shared" ref="HNN28" si="5767">HNL28*$C$28</f>
        <v>0</v>
      </c>
      <c r="HNO28" s="222">
        <f t="shared" ref="HNO28" si="5768">HNM28*$C$28</f>
        <v>3.3033668260718117E+41</v>
      </c>
      <c r="HNP28" s="222">
        <f t="shared" ref="HNP28" si="5769">HNN28*$C$28</f>
        <v>0</v>
      </c>
      <c r="HNQ28" s="222">
        <f t="shared" ref="HNQ28" si="5770">HNO28*$C$28</f>
        <v>3.4024678308539659E+41</v>
      </c>
      <c r="HNR28" s="222">
        <f t="shared" ref="HNR28" si="5771">HNP28*$C$28</f>
        <v>0</v>
      </c>
      <c r="HNS28" s="222">
        <f t="shared" ref="HNS28" si="5772">HNQ28*$C$28</f>
        <v>3.5045418657795851E+41</v>
      </c>
      <c r="HNT28" s="222">
        <f t="shared" ref="HNT28" si="5773">HNR28*$C$28</f>
        <v>0</v>
      </c>
      <c r="HNU28" s="222">
        <f t="shared" ref="HNU28" si="5774">HNS28*$C$28</f>
        <v>3.6096781217529727E+41</v>
      </c>
      <c r="HNV28" s="222">
        <f t="shared" ref="HNV28" si="5775">HNT28*$C$28</f>
        <v>0</v>
      </c>
      <c r="HNW28" s="222">
        <f t="shared" ref="HNW28" si="5776">HNU28*$C$28</f>
        <v>3.7179684654055621E+41</v>
      </c>
      <c r="HNX28" s="222">
        <f t="shared" ref="HNX28" si="5777">HNV28*$C$28</f>
        <v>0</v>
      </c>
      <c r="HNY28" s="222">
        <f t="shared" ref="HNY28" si="5778">HNW28*$C$28</f>
        <v>3.8295075193677288E+41</v>
      </c>
      <c r="HNZ28" s="222">
        <f t="shared" ref="HNZ28" si="5779">HNX28*$C$28</f>
        <v>0</v>
      </c>
      <c r="HOA28" s="222">
        <f t="shared" ref="HOA28" si="5780">HNY28*$C$28</f>
        <v>3.9443927449487604E+41</v>
      </c>
      <c r="HOB28" s="222">
        <f t="shared" ref="HOB28" si="5781">HNZ28*$C$28</f>
        <v>0</v>
      </c>
      <c r="HOC28" s="222">
        <f t="shared" ref="HOC28" si="5782">HOA28*$C$28</f>
        <v>4.0627245272972234E+41</v>
      </c>
      <c r="HOD28" s="222">
        <f t="shared" ref="HOD28" si="5783">HOB28*$C$28</f>
        <v>0</v>
      </c>
      <c r="HOE28" s="222">
        <f t="shared" ref="HOE28" si="5784">HOC28*$C$28</f>
        <v>4.18460626311614E+41</v>
      </c>
      <c r="HOF28" s="222">
        <f t="shared" ref="HOF28" si="5785">HOD28*$C$28</f>
        <v>0</v>
      </c>
      <c r="HOG28" s="222">
        <f t="shared" ref="HOG28" si="5786">HOE28*$C$28</f>
        <v>4.3101444510096241E+41</v>
      </c>
      <c r="HOH28" s="222">
        <f t="shared" ref="HOH28" si="5787">HOF28*$C$28</f>
        <v>0</v>
      </c>
      <c r="HOI28" s="222">
        <f t="shared" ref="HOI28" si="5788">HOG28*$C$28</f>
        <v>4.4394487845399129E+41</v>
      </c>
      <c r="HOJ28" s="222">
        <f t="shared" ref="HOJ28" si="5789">HOH28*$C$28</f>
        <v>0</v>
      </c>
      <c r="HOK28" s="222">
        <f t="shared" ref="HOK28" si="5790">HOI28*$C$28</f>
        <v>4.5726322480761102E+41</v>
      </c>
      <c r="HOL28" s="222">
        <f t="shared" ref="HOL28" si="5791">HOJ28*$C$28</f>
        <v>0</v>
      </c>
      <c r="HOM28" s="222">
        <f t="shared" ref="HOM28" si="5792">HOK28*$C$28</f>
        <v>4.709811215518394E+41</v>
      </c>
      <c r="HON28" s="222">
        <f t="shared" ref="HON28" si="5793">HOL28*$C$28</f>
        <v>0</v>
      </c>
      <c r="HOO28" s="222">
        <f t="shared" ref="HOO28" si="5794">HOM28*$C$28</f>
        <v>4.851105551983946E+41</v>
      </c>
      <c r="HOP28" s="222">
        <f t="shared" ref="HOP28" si="5795">HON28*$C$28</f>
        <v>0</v>
      </c>
      <c r="HOQ28" s="222">
        <f t="shared" ref="HOQ28" si="5796">HOO28*$C$28</f>
        <v>4.9966387185434643E+41</v>
      </c>
      <c r="HOR28" s="222">
        <f t="shared" ref="HOR28" si="5797">HOP28*$C$28</f>
        <v>0</v>
      </c>
      <c r="HOS28" s="222">
        <f t="shared" ref="HOS28" si="5798">HOQ28*$C$28</f>
        <v>5.1465378800997682E+41</v>
      </c>
      <c r="HOT28" s="222">
        <f t="shared" ref="HOT28" si="5799">HOR28*$C$28</f>
        <v>0</v>
      </c>
      <c r="HOU28" s="222">
        <f t="shared" ref="HOU28" si="5800">HOS28*$C$28</f>
        <v>5.3009340165027612E+41</v>
      </c>
      <c r="HOV28" s="222">
        <f t="shared" ref="HOV28" si="5801">HOT28*$C$28</f>
        <v>0</v>
      </c>
      <c r="HOW28" s="222">
        <f t="shared" ref="HOW28" si="5802">HOU28*$C$28</f>
        <v>5.4599620369978443E+41</v>
      </c>
      <c r="HOX28" s="222">
        <f t="shared" ref="HOX28" si="5803">HOV28*$C$28</f>
        <v>0</v>
      </c>
      <c r="HOY28" s="222">
        <f t="shared" ref="HOY28" si="5804">HOW28*$C$28</f>
        <v>5.6237608981077795E+41</v>
      </c>
      <c r="HOZ28" s="222">
        <f t="shared" ref="HOZ28" si="5805">HOX28*$C$28</f>
        <v>0</v>
      </c>
      <c r="HPA28" s="222">
        <f t="shared" ref="HPA28" si="5806">HOY28*$C$28</f>
        <v>5.7924737250510131E+41</v>
      </c>
      <c r="HPB28" s="222">
        <f t="shared" ref="HPB28" si="5807">HOZ28*$C$28</f>
        <v>0</v>
      </c>
      <c r="HPC28" s="222">
        <f t="shared" ref="HPC28" si="5808">HPA28*$C$28</f>
        <v>5.9662479368025435E+41</v>
      </c>
      <c r="HPD28" s="222">
        <f t="shared" ref="HPD28" si="5809">HPB28*$C$28</f>
        <v>0</v>
      </c>
      <c r="HPE28" s="222">
        <f t="shared" ref="HPE28" si="5810">HPC28*$C$28</f>
        <v>6.14523537490662E+41</v>
      </c>
      <c r="HPF28" s="222">
        <f t="shared" ref="HPF28" si="5811">HPD28*$C$28</f>
        <v>0</v>
      </c>
      <c r="HPG28" s="222">
        <f t="shared" ref="HPG28" si="5812">HPE28*$C$28</f>
        <v>6.3295924361538186E+41</v>
      </c>
      <c r="HPH28" s="222">
        <f t="shared" ref="HPH28" si="5813">HPF28*$C$28</f>
        <v>0</v>
      </c>
      <c r="HPI28" s="222">
        <f t="shared" ref="HPI28" si="5814">HPG28*$C$28</f>
        <v>6.5194802092384335E+41</v>
      </c>
      <c r="HPJ28" s="222">
        <f t="shared" ref="HPJ28" si="5815">HPH28*$C$28</f>
        <v>0</v>
      </c>
      <c r="HPK28" s="222">
        <f t="shared" ref="HPK28" si="5816">HPI28*$C$28</f>
        <v>6.7150646155155864E+41</v>
      </c>
      <c r="HPL28" s="222">
        <f t="shared" ref="HPL28" si="5817">HPJ28*$C$28</f>
        <v>0</v>
      </c>
      <c r="HPM28" s="222">
        <f t="shared" ref="HPM28" si="5818">HPK28*$C$28</f>
        <v>6.9165165539810542E+41</v>
      </c>
      <c r="HPN28" s="222">
        <f t="shared" ref="HPN28" si="5819">HPL28*$C$28</f>
        <v>0</v>
      </c>
      <c r="HPO28" s="222">
        <f t="shared" ref="HPO28" si="5820">HPM28*$C$28</f>
        <v>7.124012050600486E+41</v>
      </c>
      <c r="HPP28" s="222">
        <f t="shared" ref="HPP28" si="5821">HPN28*$C$28</f>
        <v>0</v>
      </c>
      <c r="HPQ28" s="222">
        <f t="shared" ref="HPQ28" si="5822">HPO28*$C$28</f>
        <v>7.3377324121185013E+41</v>
      </c>
      <c r="HPR28" s="222">
        <f t="shared" ref="HPR28" si="5823">HPP28*$C$28</f>
        <v>0</v>
      </c>
      <c r="HPS28" s="222">
        <f t="shared" ref="HPS28" si="5824">HPQ28*$C$28</f>
        <v>7.557864384482056E+41</v>
      </c>
      <c r="HPT28" s="222">
        <f t="shared" ref="HPT28" si="5825">HPR28*$C$28</f>
        <v>0</v>
      </c>
      <c r="HPU28" s="222">
        <f t="shared" ref="HPU28" si="5826">HPS28*$C$28</f>
        <v>7.784600316016518E+41</v>
      </c>
      <c r="HPV28" s="222">
        <f t="shared" ref="HPV28" si="5827">HPT28*$C$28</f>
        <v>0</v>
      </c>
      <c r="HPW28" s="222">
        <f t="shared" ref="HPW28" si="5828">HPU28*$C$28</f>
        <v>8.018138325497014E+41</v>
      </c>
      <c r="HPX28" s="222">
        <f t="shared" ref="HPX28" si="5829">HPV28*$C$28</f>
        <v>0</v>
      </c>
      <c r="HPY28" s="222">
        <f t="shared" ref="HPY28" si="5830">HPW28*$C$28</f>
        <v>8.258682475261925E+41</v>
      </c>
      <c r="HPZ28" s="222">
        <f t="shared" ref="HPZ28" si="5831">HPX28*$C$28</f>
        <v>0</v>
      </c>
      <c r="HQA28" s="222">
        <f t="shared" ref="HQA28" si="5832">HPY28*$C$28</f>
        <v>8.5064429495197832E+41</v>
      </c>
      <c r="HQB28" s="222">
        <f t="shared" ref="HQB28" si="5833">HPZ28*$C$28</f>
        <v>0</v>
      </c>
      <c r="HQC28" s="222">
        <f t="shared" ref="HQC28" si="5834">HQA28*$C$28</f>
        <v>8.7616362380053763E+41</v>
      </c>
      <c r="HQD28" s="222">
        <f t="shared" ref="HQD28" si="5835">HQB28*$C$28</f>
        <v>0</v>
      </c>
      <c r="HQE28" s="222">
        <f t="shared" ref="HQE28" si="5836">HQC28*$C$28</f>
        <v>9.0244853251455374E+41</v>
      </c>
      <c r="HQF28" s="222">
        <f t="shared" ref="HQF28" si="5837">HQD28*$C$28</f>
        <v>0</v>
      </c>
      <c r="HQG28" s="222">
        <f t="shared" ref="HQG28" si="5838">HQE28*$C$28</f>
        <v>9.2952198848999035E+41</v>
      </c>
      <c r="HQH28" s="222">
        <f t="shared" ref="HQH28" si="5839">HQF28*$C$28</f>
        <v>0</v>
      </c>
      <c r="HQI28" s="222">
        <f t="shared" ref="HQI28" si="5840">HQG28*$C$28</f>
        <v>9.5740764814469009E+41</v>
      </c>
      <c r="HQJ28" s="222">
        <f t="shared" ref="HQJ28" si="5841">HQH28*$C$28</f>
        <v>0</v>
      </c>
      <c r="HQK28" s="222">
        <f t="shared" ref="HQK28" si="5842">HQI28*$C$28</f>
        <v>9.8612987758903081E+41</v>
      </c>
      <c r="HQL28" s="222">
        <f t="shared" ref="HQL28" si="5843">HQJ28*$C$28</f>
        <v>0</v>
      </c>
      <c r="HQM28" s="222">
        <f t="shared" ref="HQM28" si="5844">HQK28*$C$28</f>
        <v>1.0157137739167018E+42</v>
      </c>
      <c r="HQN28" s="222">
        <f t="shared" ref="HQN28" si="5845">HQL28*$C$28</f>
        <v>0</v>
      </c>
      <c r="HQO28" s="222">
        <f t="shared" ref="HQO28" si="5846">HQM28*$C$28</f>
        <v>1.046185187134203E+42</v>
      </c>
      <c r="HQP28" s="222">
        <f t="shared" ref="HQP28" si="5847">HQN28*$C$28</f>
        <v>0</v>
      </c>
      <c r="HQQ28" s="222">
        <f t="shared" ref="HQQ28" si="5848">HQO28*$C$28</f>
        <v>1.0775707427482291E+42</v>
      </c>
      <c r="HQR28" s="222">
        <f t="shared" ref="HQR28" si="5849">HQP28*$C$28</f>
        <v>0</v>
      </c>
      <c r="HQS28" s="222">
        <f t="shared" ref="HQS28" si="5850">HQQ28*$C$28</f>
        <v>1.1098978650306759E+42</v>
      </c>
      <c r="HQT28" s="222">
        <f t="shared" ref="HQT28" si="5851">HQR28*$C$28</f>
        <v>0</v>
      </c>
      <c r="HQU28" s="222">
        <f t="shared" ref="HQU28" si="5852">HQS28*$C$28</f>
        <v>1.1431948009815963E+42</v>
      </c>
      <c r="HQV28" s="222">
        <f t="shared" ref="HQV28" si="5853">HQT28*$C$28</f>
        <v>0</v>
      </c>
      <c r="HQW28" s="222">
        <f t="shared" ref="HQW28" si="5854">HQU28*$C$28</f>
        <v>1.1774906450110442E+42</v>
      </c>
      <c r="HQX28" s="222">
        <f t="shared" ref="HQX28" si="5855">HQV28*$C$28</f>
        <v>0</v>
      </c>
      <c r="HQY28" s="222">
        <f t="shared" ref="HQY28" si="5856">HQW28*$C$28</f>
        <v>1.2128153643613756E+42</v>
      </c>
      <c r="HQZ28" s="222">
        <f t="shared" ref="HQZ28" si="5857">HQX28*$C$28</f>
        <v>0</v>
      </c>
      <c r="HRA28" s="222">
        <f t="shared" ref="HRA28" si="5858">HQY28*$C$28</f>
        <v>1.2491998252922169E+42</v>
      </c>
      <c r="HRB28" s="222">
        <f t="shared" ref="HRB28" si="5859">HQZ28*$C$28</f>
        <v>0</v>
      </c>
      <c r="HRC28" s="222">
        <f t="shared" ref="HRC28" si="5860">HRA28*$C$28</f>
        <v>1.2866758200509834E+42</v>
      </c>
      <c r="HRD28" s="222">
        <f t="shared" ref="HRD28" si="5861">HRB28*$C$28</f>
        <v>0</v>
      </c>
      <c r="HRE28" s="222">
        <f t="shared" ref="HRE28" si="5862">HRC28*$C$28</f>
        <v>1.325276094652513E+42</v>
      </c>
      <c r="HRF28" s="222">
        <f t="shared" ref="HRF28" si="5863">HRD28*$C$28</f>
        <v>0</v>
      </c>
      <c r="HRG28" s="222">
        <f t="shared" ref="HRG28" si="5864">HRE28*$C$28</f>
        <v>1.3650343774920884E+42</v>
      </c>
      <c r="HRH28" s="222">
        <f t="shared" ref="HRH28" si="5865">HRF28*$C$28</f>
        <v>0</v>
      </c>
      <c r="HRI28" s="222">
        <f t="shared" ref="HRI28" si="5866">HRG28*$C$28</f>
        <v>1.4059854088168513E+42</v>
      </c>
      <c r="HRJ28" s="222">
        <f t="shared" ref="HRJ28" si="5867">HRH28*$C$28</f>
        <v>0</v>
      </c>
      <c r="HRK28" s="222">
        <f t="shared" ref="HRK28" si="5868">HRI28*$C$28</f>
        <v>1.4481649710813569E+42</v>
      </c>
      <c r="HRL28" s="222">
        <f t="shared" ref="HRL28" si="5869">HRJ28*$C$28</f>
        <v>0</v>
      </c>
      <c r="HRM28" s="222">
        <f t="shared" ref="HRM28" si="5870">HRK28*$C$28</f>
        <v>1.4916099202137976E+42</v>
      </c>
      <c r="HRN28" s="222">
        <f t="shared" ref="HRN28" si="5871">HRL28*$C$28</f>
        <v>0</v>
      </c>
      <c r="HRO28" s="222">
        <f t="shared" ref="HRO28" si="5872">HRM28*$C$28</f>
        <v>1.5363582178202116E+42</v>
      </c>
      <c r="HRP28" s="222">
        <f t="shared" ref="HRP28" si="5873">HRN28*$C$28</f>
        <v>0</v>
      </c>
      <c r="HRQ28" s="222">
        <f t="shared" ref="HRQ28" si="5874">HRO28*$C$28</f>
        <v>1.582448964354818E+42</v>
      </c>
      <c r="HRR28" s="222">
        <f t="shared" ref="HRR28" si="5875">HRP28*$C$28</f>
        <v>0</v>
      </c>
      <c r="HRS28" s="222">
        <f t="shared" ref="HRS28" si="5876">HRQ28*$C$28</f>
        <v>1.6299224332854626E+42</v>
      </c>
      <c r="HRT28" s="222">
        <f t="shared" ref="HRT28" si="5877">HRR28*$C$28</f>
        <v>0</v>
      </c>
      <c r="HRU28" s="222">
        <f t="shared" ref="HRU28" si="5878">HRS28*$C$28</f>
        <v>1.6788201062840265E+42</v>
      </c>
      <c r="HRV28" s="222">
        <f t="shared" ref="HRV28" si="5879">HRT28*$C$28</f>
        <v>0</v>
      </c>
      <c r="HRW28" s="222">
        <f t="shared" ref="HRW28" si="5880">HRU28*$C$28</f>
        <v>1.7291847094725473E+42</v>
      </c>
      <c r="HRX28" s="222">
        <f t="shared" ref="HRX28" si="5881">HRV28*$C$28</f>
        <v>0</v>
      </c>
      <c r="HRY28" s="222">
        <f t="shared" ref="HRY28" si="5882">HRW28*$C$28</f>
        <v>1.7810602507567237E+42</v>
      </c>
      <c r="HRZ28" s="222">
        <f t="shared" ref="HRZ28" si="5883">HRX28*$C$28</f>
        <v>0</v>
      </c>
      <c r="HSA28" s="222">
        <f t="shared" ref="HSA28" si="5884">HRY28*$C$28</f>
        <v>1.8344920582794254E+42</v>
      </c>
      <c r="HSB28" s="222">
        <f t="shared" ref="HSB28" si="5885">HRZ28*$C$28</f>
        <v>0</v>
      </c>
      <c r="HSC28" s="222">
        <f t="shared" ref="HSC28" si="5886">HSA28*$C$28</f>
        <v>1.8895268200278082E+42</v>
      </c>
      <c r="HSD28" s="222">
        <f t="shared" ref="HSD28" si="5887">HSB28*$C$28</f>
        <v>0</v>
      </c>
      <c r="HSE28" s="222">
        <f t="shared" ref="HSE28" si="5888">HSC28*$C$28</f>
        <v>1.9462126246286424E+42</v>
      </c>
      <c r="HSF28" s="222">
        <f t="shared" ref="HSF28" si="5889">HSD28*$C$28</f>
        <v>0</v>
      </c>
      <c r="HSG28" s="222">
        <f t="shared" ref="HSG28" si="5890">HSE28*$C$28</f>
        <v>2.0045990033675017E+42</v>
      </c>
      <c r="HSH28" s="222">
        <f t="shared" ref="HSH28" si="5891">HSF28*$C$28</f>
        <v>0</v>
      </c>
      <c r="HSI28" s="222">
        <f t="shared" ref="HSI28" si="5892">HSG28*$C$28</f>
        <v>2.0647369734685268E+42</v>
      </c>
      <c r="HSJ28" s="222">
        <f t="shared" ref="HSJ28" si="5893">HSH28*$C$28</f>
        <v>0</v>
      </c>
      <c r="HSK28" s="222">
        <f t="shared" ref="HSK28" si="5894">HSI28*$C$28</f>
        <v>2.1266790826725827E+42</v>
      </c>
      <c r="HSL28" s="222">
        <f t="shared" ref="HSL28" si="5895">HSJ28*$C$28</f>
        <v>0</v>
      </c>
      <c r="HSM28" s="222">
        <f t="shared" ref="HSM28" si="5896">HSK28*$C$28</f>
        <v>2.1904794551527603E+42</v>
      </c>
      <c r="HSN28" s="222">
        <f t="shared" ref="HSN28" si="5897">HSL28*$C$28</f>
        <v>0</v>
      </c>
      <c r="HSO28" s="222">
        <f t="shared" ref="HSO28" si="5898">HSM28*$C$28</f>
        <v>2.2561938388073432E+42</v>
      </c>
      <c r="HSP28" s="222">
        <f t="shared" ref="HSP28" si="5899">HSN28*$C$28</f>
        <v>0</v>
      </c>
      <c r="HSQ28" s="222">
        <f t="shared" ref="HSQ28" si="5900">HSO28*$C$28</f>
        <v>2.3238796539715634E+42</v>
      </c>
      <c r="HSR28" s="222">
        <f t="shared" ref="HSR28" si="5901">HSP28*$C$28</f>
        <v>0</v>
      </c>
      <c r="HSS28" s="222">
        <f t="shared" ref="HSS28" si="5902">HSQ28*$C$28</f>
        <v>2.3935960435907103E+42</v>
      </c>
      <c r="HST28" s="222">
        <f t="shared" ref="HST28" si="5903">HSR28*$C$28</f>
        <v>0</v>
      </c>
      <c r="HSU28" s="222">
        <f t="shared" ref="HSU28" si="5904">HSS28*$C$28</f>
        <v>2.4654039248984317E+42</v>
      </c>
      <c r="HSV28" s="222">
        <f t="shared" ref="HSV28" si="5905">HST28*$C$28</f>
        <v>0</v>
      </c>
      <c r="HSW28" s="222">
        <f t="shared" ref="HSW28" si="5906">HSU28*$C$28</f>
        <v>2.5393660426453846E+42</v>
      </c>
      <c r="HSX28" s="222">
        <f t="shared" ref="HSX28" si="5907">HSV28*$C$28</f>
        <v>0</v>
      </c>
      <c r="HSY28" s="222">
        <f t="shared" ref="HSY28" si="5908">HSW28*$C$28</f>
        <v>2.6155470239247462E+42</v>
      </c>
      <c r="HSZ28" s="222">
        <f t="shared" ref="HSZ28" si="5909">HSX28*$C$28</f>
        <v>0</v>
      </c>
      <c r="HTA28" s="222">
        <f t="shared" ref="HTA28" si="5910">HSY28*$C$28</f>
        <v>2.6940134346424885E+42</v>
      </c>
      <c r="HTB28" s="222">
        <f t="shared" ref="HTB28" si="5911">HSZ28*$C$28</f>
        <v>0</v>
      </c>
      <c r="HTC28" s="222">
        <f t="shared" ref="HTC28" si="5912">HTA28*$C$28</f>
        <v>2.7748338376817631E+42</v>
      </c>
      <c r="HTD28" s="222">
        <f t="shared" ref="HTD28" si="5913">HTB28*$C$28</f>
        <v>0</v>
      </c>
      <c r="HTE28" s="222">
        <f t="shared" ref="HTE28" si="5914">HTC28*$C$28</f>
        <v>2.8580788528122159E+42</v>
      </c>
      <c r="HTF28" s="222">
        <f t="shared" ref="HTF28" si="5915">HTD28*$C$28</f>
        <v>0</v>
      </c>
      <c r="HTG28" s="222">
        <f t="shared" ref="HTG28" si="5916">HTE28*$C$28</f>
        <v>2.9438212183965824E+42</v>
      </c>
      <c r="HTH28" s="222">
        <f t="shared" ref="HTH28" si="5917">HTF28*$C$28</f>
        <v>0</v>
      </c>
      <c r="HTI28" s="222">
        <f t="shared" ref="HTI28" si="5918">HTG28*$C$28</f>
        <v>3.0321358549484802E+42</v>
      </c>
      <c r="HTJ28" s="222">
        <f t="shared" ref="HTJ28" si="5919">HTH28*$C$28</f>
        <v>0</v>
      </c>
      <c r="HTK28" s="222">
        <f t="shared" ref="HTK28" si="5920">HTI28*$C$28</f>
        <v>3.1230999305969346E+42</v>
      </c>
      <c r="HTL28" s="222">
        <f t="shared" ref="HTL28" si="5921">HTJ28*$C$28</f>
        <v>0</v>
      </c>
      <c r="HTM28" s="222">
        <f t="shared" ref="HTM28" si="5922">HTK28*$C$28</f>
        <v>3.216792928514843E+42</v>
      </c>
      <c r="HTN28" s="222">
        <f t="shared" ref="HTN28" si="5923">HTL28*$C$28</f>
        <v>0</v>
      </c>
      <c r="HTO28" s="222">
        <f t="shared" ref="HTO28" si="5924">HTM28*$C$28</f>
        <v>3.3132967163702886E+42</v>
      </c>
      <c r="HTP28" s="222">
        <f t="shared" ref="HTP28" si="5925">HTN28*$C$28</f>
        <v>0</v>
      </c>
      <c r="HTQ28" s="222">
        <f t="shared" ref="HTQ28" si="5926">HTO28*$C$28</f>
        <v>3.4126956178613971E+42</v>
      </c>
      <c r="HTR28" s="222">
        <f t="shared" ref="HTR28" si="5927">HTP28*$C$28</f>
        <v>0</v>
      </c>
      <c r="HTS28" s="222">
        <f t="shared" ref="HTS28" si="5928">HTQ28*$C$28</f>
        <v>3.5150764863972389E+42</v>
      </c>
      <c r="HTT28" s="222">
        <f t="shared" ref="HTT28" si="5929">HTR28*$C$28</f>
        <v>0</v>
      </c>
      <c r="HTU28" s="222">
        <f t="shared" ref="HTU28" si="5930">HTS28*$C$28</f>
        <v>3.620528780989156E+42</v>
      </c>
      <c r="HTV28" s="222">
        <f t="shared" ref="HTV28" si="5931">HTT28*$C$28</f>
        <v>0</v>
      </c>
      <c r="HTW28" s="222">
        <f t="shared" ref="HTW28" si="5932">HTU28*$C$28</f>
        <v>3.7291446444188309E+42</v>
      </c>
      <c r="HTX28" s="222">
        <f t="shared" ref="HTX28" si="5933">HTV28*$C$28</f>
        <v>0</v>
      </c>
      <c r="HTY28" s="222">
        <f t="shared" ref="HTY28" si="5934">HTW28*$C$28</f>
        <v>3.8410189837513963E+42</v>
      </c>
      <c r="HTZ28" s="222">
        <f t="shared" ref="HTZ28" si="5935">HTX28*$C$28</f>
        <v>0</v>
      </c>
      <c r="HUA28" s="222">
        <f t="shared" ref="HUA28" si="5936">HTY28*$C$28</f>
        <v>3.956249553263938E+42</v>
      </c>
      <c r="HUB28" s="222">
        <f t="shared" ref="HUB28" si="5937">HTZ28*$C$28</f>
        <v>0</v>
      </c>
      <c r="HUC28" s="222">
        <f t="shared" ref="HUC28" si="5938">HUA28*$C$28</f>
        <v>4.0749370398618563E+42</v>
      </c>
      <c r="HUD28" s="222">
        <f t="shared" ref="HUD28" si="5939">HUB28*$C$28</f>
        <v>0</v>
      </c>
      <c r="HUE28" s="222">
        <f t="shared" ref="HUE28" si="5940">HUC28*$C$28</f>
        <v>4.1971851510577118E+42</v>
      </c>
      <c r="HUF28" s="222">
        <f t="shared" ref="HUF28" si="5941">HUD28*$C$28</f>
        <v>0</v>
      </c>
      <c r="HUG28" s="222">
        <f t="shared" ref="HUG28" si="5942">HUE28*$C$28</f>
        <v>4.3231007055894429E+42</v>
      </c>
      <c r="HUH28" s="222">
        <f t="shared" ref="HUH28" si="5943">HUF28*$C$28</f>
        <v>0</v>
      </c>
      <c r="HUI28" s="222">
        <f t="shared" ref="HUI28" si="5944">HUG28*$C$28</f>
        <v>4.4527937267571263E+42</v>
      </c>
      <c r="HUJ28" s="222">
        <f t="shared" ref="HUJ28" si="5945">HUH28*$C$28</f>
        <v>0</v>
      </c>
      <c r="HUK28" s="222">
        <f t="shared" ref="HUK28" si="5946">HUI28*$C$28</f>
        <v>4.58637753855984E+42</v>
      </c>
      <c r="HUL28" s="222">
        <f t="shared" ref="HUL28" si="5947">HUJ28*$C$28</f>
        <v>0</v>
      </c>
      <c r="HUM28" s="222">
        <f t="shared" ref="HUM28" si="5948">HUK28*$C$28</f>
        <v>4.7239688647166351E+42</v>
      </c>
      <c r="HUN28" s="222">
        <f t="shared" ref="HUN28" si="5949">HUL28*$C$28</f>
        <v>0</v>
      </c>
      <c r="HUO28" s="222">
        <f t="shared" ref="HUO28" si="5950">HUM28*$C$28</f>
        <v>4.8656879306581345E+42</v>
      </c>
      <c r="HUP28" s="222">
        <f t="shared" ref="HUP28" si="5951">HUN28*$C$28</f>
        <v>0</v>
      </c>
      <c r="HUQ28" s="222">
        <f t="shared" ref="HUQ28" si="5952">HUO28*$C$28</f>
        <v>5.0116585685778789E+42</v>
      </c>
      <c r="HUR28" s="222">
        <f t="shared" ref="HUR28" si="5953">HUP28*$C$28</f>
        <v>0</v>
      </c>
      <c r="HUS28" s="222">
        <f t="shared" ref="HUS28" si="5954">HUQ28*$C$28</f>
        <v>5.1620083256352155E+42</v>
      </c>
      <c r="HUT28" s="222">
        <f t="shared" ref="HUT28" si="5955">HUR28*$C$28</f>
        <v>0</v>
      </c>
      <c r="HUU28" s="222">
        <f t="shared" ref="HUU28" si="5956">HUS28*$C$28</f>
        <v>5.3168685754042719E+42</v>
      </c>
      <c r="HUV28" s="222">
        <f t="shared" ref="HUV28" si="5957">HUT28*$C$28</f>
        <v>0</v>
      </c>
      <c r="HUW28" s="222">
        <f t="shared" ref="HUW28" si="5958">HUU28*$C$28</f>
        <v>5.4763746326664003E+42</v>
      </c>
      <c r="HUX28" s="222">
        <f t="shared" ref="HUX28" si="5959">HUV28*$C$28</f>
        <v>0</v>
      </c>
      <c r="HUY28" s="222">
        <f t="shared" ref="HUY28" si="5960">HUW28*$C$28</f>
        <v>5.6406658716463931E+42</v>
      </c>
      <c r="HUZ28" s="222">
        <f t="shared" ref="HUZ28" si="5961">HUX28*$C$28</f>
        <v>0</v>
      </c>
      <c r="HVA28" s="222">
        <f t="shared" ref="HVA28" si="5962">HUY28*$C$28</f>
        <v>5.8098858477957852E+42</v>
      </c>
      <c r="HVB28" s="222">
        <f t="shared" ref="HVB28" si="5963">HUZ28*$C$28</f>
        <v>0</v>
      </c>
      <c r="HVC28" s="222">
        <f t="shared" ref="HVC28" si="5964">HVA28*$C$28</f>
        <v>5.9841824232296583E+42</v>
      </c>
      <c r="HVD28" s="222">
        <f t="shared" ref="HVD28" si="5965">HVB28*$C$28</f>
        <v>0</v>
      </c>
      <c r="HVE28" s="222">
        <f t="shared" ref="HVE28" si="5966">HVC28*$C$28</f>
        <v>6.163707895926548E+42</v>
      </c>
      <c r="HVF28" s="222">
        <f t="shared" ref="HVF28" si="5967">HVD28*$C$28</f>
        <v>0</v>
      </c>
      <c r="HVG28" s="222">
        <f t="shared" ref="HVG28" si="5968">HVE28*$C$28</f>
        <v>6.3486191328043452E+42</v>
      </c>
      <c r="HVH28" s="222">
        <f t="shared" ref="HVH28" si="5969">HVF28*$C$28</f>
        <v>0</v>
      </c>
      <c r="HVI28" s="222">
        <f t="shared" ref="HVI28" si="5970">HVG28*$C$28</f>
        <v>6.5390777067884762E+42</v>
      </c>
      <c r="HVJ28" s="222">
        <f t="shared" ref="HVJ28" si="5971">HVH28*$C$28</f>
        <v>0</v>
      </c>
      <c r="HVK28" s="222">
        <f t="shared" ref="HVK28" si="5972">HVI28*$C$28</f>
        <v>6.7352500379921304E+42</v>
      </c>
      <c r="HVL28" s="222">
        <f t="shared" ref="HVL28" si="5973">HVJ28*$C$28</f>
        <v>0</v>
      </c>
      <c r="HVM28" s="222">
        <f t="shared" ref="HVM28" si="5974">HVK28*$C$28</f>
        <v>6.9373075391318941E+42</v>
      </c>
      <c r="HVN28" s="222">
        <f t="shared" ref="HVN28" si="5975">HVL28*$C$28</f>
        <v>0</v>
      </c>
      <c r="HVO28" s="222">
        <f t="shared" ref="HVO28" si="5976">HVM28*$C$28</f>
        <v>7.1454267653058513E+42</v>
      </c>
      <c r="HVP28" s="222">
        <f t="shared" ref="HVP28" si="5977">HVN28*$C$28</f>
        <v>0</v>
      </c>
      <c r="HVQ28" s="222">
        <f t="shared" ref="HVQ28" si="5978">HVO28*$C$28</f>
        <v>7.3597895682650272E+42</v>
      </c>
      <c r="HVR28" s="222">
        <f t="shared" ref="HVR28" si="5979">HVP28*$C$28</f>
        <v>0</v>
      </c>
      <c r="HVS28" s="222">
        <f t="shared" ref="HVS28" si="5980">HVQ28*$C$28</f>
        <v>7.5805832553129782E+42</v>
      </c>
      <c r="HVT28" s="222">
        <f t="shared" ref="HVT28" si="5981">HVR28*$C$28</f>
        <v>0</v>
      </c>
      <c r="HVU28" s="222">
        <f t="shared" ref="HVU28" si="5982">HVS28*$C$28</f>
        <v>7.808000752972368E+42</v>
      </c>
      <c r="HVV28" s="222">
        <f t="shared" ref="HVV28" si="5983">HVT28*$C$28</f>
        <v>0</v>
      </c>
      <c r="HVW28" s="222">
        <f t="shared" ref="HVW28" si="5984">HVU28*$C$28</f>
        <v>8.0422407755615389E+42</v>
      </c>
      <c r="HVX28" s="222">
        <f t="shared" ref="HVX28" si="5985">HVV28*$C$28</f>
        <v>0</v>
      </c>
      <c r="HVY28" s="222">
        <f t="shared" ref="HVY28" si="5986">HVW28*$C$28</f>
        <v>8.2835079988283852E+42</v>
      </c>
      <c r="HVZ28" s="222">
        <f t="shared" ref="HVZ28" si="5987">HVX28*$C$28</f>
        <v>0</v>
      </c>
      <c r="HWA28" s="222">
        <f t="shared" ref="HWA28" si="5988">HVY28*$C$28</f>
        <v>8.5320132387932372E+42</v>
      </c>
      <c r="HWB28" s="222">
        <f t="shared" ref="HWB28" si="5989">HVZ28*$C$28</f>
        <v>0</v>
      </c>
      <c r="HWC28" s="222">
        <f t="shared" ref="HWC28" si="5990">HWA28*$C$28</f>
        <v>8.787973635957035E+42</v>
      </c>
      <c r="HWD28" s="222">
        <f t="shared" ref="HWD28" si="5991">HWB28*$C$28</f>
        <v>0</v>
      </c>
      <c r="HWE28" s="222">
        <f t="shared" ref="HWE28" si="5992">HWC28*$C$28</f>
        <v>9.0516128450357466E+42</v>
      </c>
      <c r="HWF28" s="222">
        <f t="shared" ref="HWF28" si="5993">HWD28*$C$28</f>
        <v>0</v>
      </c>
      <c r="HWG28" s="222">
        <f t="shared" ref="HWG28" si="5994">HWE28*$C$28</f>
        <v>9.3231612303868196E+42</v>
      </c>
      <c r="HWH28" s="222">
        <f t="shared" ref="HWH28" si="5995">HWF28*$C$28</f>
        <v>0</v>
      </c>
      <c r="HWI28" s="222">
        <f t="shared" ref="HWI28" si="5996">HWG28*$C$28</f>
        <v>9.6028560672984239E+42</v>
      </c>
      <c r="HWJ28" s="222">
        <f t="shared" ref="HWJ28" si="5997">HWH28*$C$28</f>
        <v>0</v>
      </c>
      <c r="HWK28" s="222">
        <f t="shared" ref="HWK28" si="5998">HWI28*$C$28</f>
        <v>9.8909417493173766E+42</v>
      </c>
      <c r="HWL28" s="222">
        <f t="shared" ref="HWL28" si="5999">HWJ28*$C$28</f>
        <v>0</v>
      </c>
      <c r="HWM28" s="222">
        <f t="shared" ref="HWM28" si="6000">HWK28*$C$28</f>
        <v>1.0187670001796898E+43</v>
      </c>
      <c r="HWN28" s="222">
        <f t="shared" ref="HWN28" si="6001">HWL28*$C$28</f>
        <v>0</v>
      </c>
      <c r="HWO28" s="222">
        <f t="shared" ref="HWO28" si="6002">HWM28*$C$28</f>
        <v>1.0493300101850805E+43</v>
      </c>
      <c r="HWP28" s="222">
        <f t="shared" ref="HWP28" si="6003">HWN28*$C$28</f>
        <v>0</v>
      </c>
      <c r="HWQ28" s="222">
        <f t="shared" ref="HWQ28" si="6004">HWO28*$C$28</f>
        <v>1.0808099104906329E+43</v>
      </c>
      <c r="HWR28" s="222">
        <f t="shared" ref="HWR28" si="6005">HWP28*$C$28</f>
        <v>0</v>
      </c>
      <c r="HWS28" s="222">
        <f t="shared" ref="HWS28" si="6006">HWQ28*$C$28</f>
        <v>1.1132342078053519E+43</v>
      </c>
      <c r="HWT28" s="222">
        <f t="shared" ref="HWT28" si="6007">HWR28*$C$28</f>
        <v>0</v>
      </c>
      <c r="HWU28" s="222">
        <f t="shared" ref="HWU28" si="6008">HWS28*$C$28</f>
        <v>1.1466312340395125E+43</v>
      </c>
      <c r="HWV28" s="222">
        <f t="shared" ref="HWV28" si="6009">HWT28*$C$28</f>
        <v>0</v>
      </c>
      <c r="HWW28" s="222">
        <f t="shared" ref="HWW28" si="6010">HWU28*$C$28</f>
        <v>1.1810301710606979E+43</v>
      </c>
      <c r="HWX28" s="222">
        <f t="shared" ref="HWX28" si="6011">HWV28*$C$28</f>
        <v>0</v>
      </c>
      <c r="HWY28" s="222">
        <f t="shared" ref="HWY28" si="6012">HWW28*$C$28</f>
        <v>1.2164610761925189E+43</v>
      </c>
      <c r="HWZ28" s="222">
        <f t="shared" ref="HWZ28" si="6013">HWX28*$C$28</f>
        <v>0</v>
      </c>
      <c r="HXA28" s="222">
        <f t="shared" ref="HXA28" si="6014">HWY28*$C$28</f>
        <v>1.2529549084782946E+43</v>
      </c>
      <c r="HXB28" s="222">
        <f t="shared" ref="HXB28" si="6015">HWZ28*$C$28</f>
        <v>0</v>
      </c>
      <c r="HXC28" s="222">
        <f t="shared" ref="HXC28" si="6016">HXA28*$C$28</f>
        <v>1.2905435557326435E+43</v>
      </c>
      <c r="HXD28" s="222">
        <f t="shared" ref="HXD28" si="6017">HXB28*$C$28</f>
        <v>0</v>
      </c>
      <c r="HXE28" s="222">
        <f t="shared" ref="HXE28" si="6018">HXC28*$C$28</f>
        <v>1.3292598624046228E+43</v>
      </c>
      <c r="HXF28" s="222">
        <f t="shared" ref="HXF28" si="6019">HXD28*$C$28</f>
        <v>0</v>
      </c>
      <c r="HXG28" s="222">
        <f t="shared" ref="HXG28" si="6020">HXE28*$C$28</f>
        <v>1.3691376582767615E+43</v>
      </c>
      <c r="HXH28" s="222">
        <f t="shared" ref="HXH28" si="6021">HXF28*$C$28</f>
        <v>0</v>
      </c>
      <c r="HXI28" s="222">
        <f t="shared" ref="HXI28" si="6022">HXG28*$C$28</f>
        <v>1.4102117880250644E+43</v>
      </c>
      <c r="HXJ28" s="222">
        <f t="shared" ref="HXJ28" si="6023">HXH28*$C$28</f>
        <v>0</v>
      </c>
      <c r="HXK28" s="222">
        <f t="shared" ref="HXK28" si="6024">HXI28*$C$28</f>
        <v>1.4525181416658165E+43</v>
      </c>
      <c r="HXL28" s="222">
        <f t="shared" ref="HXL28" si="6025">HXJ28*$C$28</f>
        <v>0</v>
      </c>
      <c r="HXM28" s="222">
        <f t="shared" ref="HXM28" si="6026">HXK28*$C$28</f>
        <v>1.4960936859157911E+43</v>
      </c>
      <c r="HXN28" s="222">
        <f t="shared" ref="HXN28" si="6027">HXL28*$C$28</f>
        <v>0</v>
      </c>
      <c r="HXO28" s="222">
        <f t="shared" ref="HXO28" si="6028">HXM28*$C$28</f>
        <v>1.5409764964932649E+43</v>
      </c>
      <c r="HXP28" s="222">
        <f t="shared" ref="HXP28" si="6029">HXN28*$C$28</f>
        <v>0</v>
      </c>
      <c r="HXQ28" s="222">
        <f t="shared" ref="HXQ28" si="6030">HXO28*$C$28</f>
        <v>1.5872057913880629E+43</v>
      </c>
      <c r="HXR28" s="222">
        <f t="shared" ref="HXR28" si="6031">HXP28*$C$28</f>
        <v>0</v>
      </c>
      <c r="HXS28" s="222">
        <f t="shared" ref="HXS28" si="6032">HXQ28*$C$28</f>
        <v>1.6348219651297048E+43</v>
      </c>
      <c r="HXT28" s="222">
        <f t="shared" ref="HXT28" si="6033">HXR28*$C$28</f>
        <v>0</v>
      </c>
      <c r="HXU28" s="222">
        <f t="shared" ref="HXU28" si="6034">HXS28*$C$28</f>
        <v>1.683866624083596E+43</v>
      </c>
      <c r="HXV28" s="222">
        <f t="shared" ref="HXV28" si="6035">HXT28*$C$28</f>
        <v>0</v>
      </c>
      <c r="HXW28" s="222">
        <f t="shared" ref="HXW28" si="6036">HXU28*$C$28</f>
        <v>1.7343826228061039E+43</v>
      </c>
      <c r="HXX28" s="222">
        <f t="shared" ref="HXX28" si="6037">HXV28*$C$28</f>
        <v>0</v>
      </c>
      <c r="HXY28" s="222">
        <f t="shared" ref="HXY28" si="6038">HXW28*$C$28</f>
        <v>1.7864141014902872E+43</v>
      </c>
      <c r="HXZ28" s="222">
        <f t="shared" ref="HXZ28" si="6039">HXX28*$C$28</f>
        <v>0</v>
      </c>
      <c r="HYA28" s="222">
        <f t="shared" ref="HYA28" si="6040">HXY28*$C$28</f>
        <v>1.8400065245349959E+43</v>
      </c>
      <c r="HYB28" s="222">
        <f t="shared" ref="HYB28" si="6041">HXZ28*$C$28</f>
        <v>0</v>
      </c>
      <c r="HYC28" s="222">
        <f t="shared" ref="HYC28" si="6042">HYA28*$C$28</f>
        <v>1.8952067202710458E+43</v>
      </c>
      <c r="HYD28" s="222">
        <f t="shared" ref="HYD28" si="6043">HYB28*$C$28</f>
        <v>0</v>
      </c>
      <c r="HYE28" s="222">
        <f t="shared" ref="HYE28" si="6044">HYC28*$C$28</f>
        <v>1.9520629218791773E+43</v>
      </c>
      <c r="HYF28" s="222">
        <f t="shared" ref="HYF28" si="6045">HYD28*$C$28</f>
        <v>0</v>
      </c>
      <c r="HYG28" s="222">
        <f t="shared" ref="HYG28" si="6046">HYE28*$C$28</f>
        <v>2.0106248095355528E+43</v>
      </c>
      <c r="HYH28" s="222">
        <f t="shared" ref="HYH28" si="6047">HYF28*$C$28</f>
        <v>0</v>
      </c>
      <c r="HYI28" s="222">
        <f t="shared" ref="HYI28" si="6048">HYG28*$C$28</f>
        <v>2.0709435538216193E+43</v>
      </c>
      <c r="HYJ28" s="222">
        <f t="shared" ref="HYJ28" si="6049">HYH28*$C$28</f>
        <v>0</v>
      </c>
      <c r="HYK28" s="222">
        <f t="shared" ref="HYK28" si="6050">HYI28*$C$28</f>
        <v>2.1330718604362679E+43</v>
      </c>
      <c r="HYL28" s="222">
        <f t="shared" ref="HYL28" si="6051">HYJ28*$C$28</f>
        <v>0</v>
      </c>
      <c r="HYM28" s="222">
        <f t="shared" ref="HYM28" si="6052">HYK28*$C$28</f>
        <v>2.1970640162493559E+43</v>
      </c>
      <c r="HYN28" s="222">
        <f t="shared" ref="HYN28" si="6053">HYL28*$C$28</f>
        <v>0</v>
      </c>
      <c r="HYO28" s="222">
        <f t="shared" ref="HYO28" si="6054">HYM28*$C$28</f>
        <v>2.2629759367368369E+43</v>
      </c>
      <c r="HYP28" s="222">
        <f t="shared" ref="HYP28" si="6055">HYN28*$C$28</f>
        <v>0</v>
      </c>
      <c r="HYQ28" s="222">
        <f t="shared" ref="HYQ28" si="6056">HYO28*$C$28</f>
        <v>2.3308652148389421E+43</v>
      </c>
      <c r="HYR28" s="222">
        <f t="shared" ref="HYR28" si="6057">HYP28*$C$28</f>
        <v>0</v>
      </c>
      <c r="HYS28" s="222">
        <f t="shared" ref="HYS28" si="6058">HYQ28*$C$28</f>
        <v>2.4007911712841103E+43</v>
      </c>
      <c r="HYT28" s="222">
        <f t="shared" ref="HYT28" si="6059">HYR28*$C$28</f>
        <v>0</v>
      </c>
      <c r="HYU28" s="222">
        <f t="shared" ref="HYU28" si="6060">HYS28*$C$28</f>
        <v>2.4728149064226336E+43</v>
      </c>
      <c r="HYV28" s="222">
        <f t="shared" ref="HYV28" si="6061">HYT28*$C$28</f>
        <v>0</v>
      </c>
      <c r="HYW28" s="222">
        <f t="shared" ref="HYW28" si="6062">HYU28*$C$28</f>
        <v>2.5469993536153126E+43</v>
      </c>
      <c r="HYX28" s="222">
        <f t="shared" ref="HYX28" si="6063">HYV28*$C$28</f>
        <v>0</v>
      </c>
      <c r="HYY28" s="222">
        <f t="shared" ref="HYY28" si="6064">HYW28*$C$28</f>
        <v>2.6234093342237721E+43</v>
      </c>
      <c r="HYZ28" s="222">
        <f t="shared" ref="HYZ28" si="6065">HYX28*$C$28</f>
        <v>0</v>
      </c>
      <c r="HZA28" s="222">
        <f t="shared" ref="HZA28" si="6066">HYY28*$C$28</f>
        <v>2.7021116142504853E+43</v>
      </c>
      <c r="HZB28" s="222">
        <f t="shared" ref="HZB28" si="6067">HYZ28*$C$28</f>
        <v>0</v>
      </c>
      <c r="HZC28" s="222">
        <f t="shared" ref="HZC28" si="6068">HZA28*$C$28</f>
        <v>2.7831749626779998E+43</v>
      </c>
      <c r="HZD28" s="222">
        <f t="shared" ref="HZD28" si="6069">HZB28*$C$28</f>
        <v>0</v>
      </c>
      <c r="HZE28" s="222">
        <f t="shared" ref="HZE28" si="6070">HZC28*$C$28</f>
        <v>2.86667021155834E+43</v>
      </c>
      <c r="HZF28" s="222">
        <f t="shared" ref="HZF28" si="6071">HZD28*$C$28</f>
        <v>0</v>
      </c>
      <c r="HZG28" s="222">
        <f t="shared" ref="HZG28" si="6072">HZE28*$C$28</f>
        <v>2.9526703179050903E+43</v>
      </c>
      <c r="HZH28" s="222">
        <f t="shared" ref="HZH28" si="6073">HZF28*$C$28</f>
        <v>0</v>
      </c>
      <c r="HZI28" s="222">
        <f t="shared" ref="HZI28" si="6074">HZG28*$C$28</f>
        <v>3.0412504274422431E+43</v>
      </c>
      <c r="HZJ28" s="222">
        <f t="shared" ref="HZJ28" si="6075">HZH28*$C$28</f>
        <v>0</v>
      </c>
      <c r="HZK28" s="222">
        <f t="shared" ref="HZK28" si="6076">HZI28*$C$28</f>
        <v>3.1324879402655107E+43</v>
      </c>
      <c r="HZL28" s="222">
        <f t="shared" ref="HZL28" si="6077">HZJ28*$C$28</f>
        <v>0</v>
      </c>
      <c r="HZM28" s="222">
        <f t="shared" ref="HZM28" si="6078">HZK28*$C$28</f>
        <v>3.2264625784734762E+43</v>
      </c>
      <c r="HZN28" s="222">
        <f t="shared" ref="HZN28" si="6079">HZL28*$C$28</f>
        <v>0</v>
      </c>
      <c r="HZO28" s="222">
        <f t="shared" ref="HZO28" si="6080">HZM28*$C$28</f>
        <v>3.3232564558276803E+43</v>
      </c>
      <c r="HZP28" s="222">
        <f t="shared" ref="HZP28" si="6081">HZN28*$C$28</f>
        <v>0</v>
      </c>
      <c r="HZQ28" s="222">
        <f t="shared" ref="HZQ28" si="6082">HZO28*$C$28</f>
        <v>3.4229541495025107E+43</v>
      </c>
      <c r="HZR28" s="222">
        <f t="shared" ref="HZR28" si="6083">HZP28*$C$28</f>
        <v>0</v>
      </c>
      <c r="HZS28" s="222">
        <f t="shared" ref="HZS28" si="6084">HZQ28*$C$28</f>
        <v>3.5256427739875862E+43</v>
      </c>
      <c r="HZT28" s="222">
        <f t="shared" ref="HZT28" si="6085">HZR28*$C$28</f>
        <v>0</v>
      </c>
      <c r="HZU28" s="222">
        <f t="shared" ref="HZU28" si="6086">HZS28*$C$28</f>
        <v>3.6314120572072137E+43</v>
      </c>
      <c r="HZV28" s="222">
        <f t="shared" ref="HZV28" si="6087">HZT28*$C$28</f>
        <v>0</v>
      </c>
      <c r="HZW28" s="222">
        <f t="shared" ref="HZW28" si="6088">HZU28*$C$28</f>
        <v>3.7403544189234303E+43</v>
      </c>
      <c r="HZX28" s="222">
        <f t="shared" ref="HZX28" si="6089">HZV28*$C$28</f>
        <v>0</v>
      </c>
      <c r="HZY28" s="222">
        <f t="shared" ref="HZY28" si="6090">HZW28*$C$28</f>
        <v>3.8525650514911332E+43</v>
      </c>
      <c r="HZZ28" s="222">
        <f t="shared" ref="HZZ28" si="6091">HZX28*$C$28</f>
        <v>0</v>
      </c>
      <c r="IAA28" s="222">
        <f t="shared" ref="IAA28" si="6092">HZY28*$C$28</f>
        <v>3.9681420030358674E+43</v>
      </c>
      <c r="IAB28" s="222">
        <f t="shared" ref="IAB28" si="6093">HZZ28*$C$28</f>
        <v>0</v>
      </c>
      <c r="IAC28" s="222">
        <f t="shared" ref="IAC28" si="6094">IAA28*$C$28</f>
        <v>4.0871862631269434E+43</v>
      </c>
      <c r="IAD28" s="222">
        <f t="shared" ref="IAD28" si="6095">IAB28*$C$28</f>
        <v>0</v>
      </c>
      <c r="IAE28" s="222">
        <f t="shared" ref="IAE28" si="6096">IAC28*$C$28</f>
        <v>4.209801851020752E+43</v>
      </c>
      <c r="IAF28" s="222">
        <f t="shared" ref="IAF28" si="6097">IAD28*$C$28</f>
        <v>0</v>
      </c>
      <c r="IAG28" s="222">
        <f t="shared" ref="IAG28" si="6098">IAE28*$C$28</f>
        <v>4.3360959065513749E+43</v>
      </c>
      <c r="IAH28" s="222">
        <f t="shared" ref="IAH28" si="6099">IAF28*$C$28</f>
        <v>0</v>
      </c>
      <c r="IAI28" s="222">
        <f t="shared" ref="IAI28" si="6100">IAG28*$C$28</f>
        <v>4.4661787837479161E+43</v>
      </c>
      <c r="IAJ28" s="222">
        <f t="shared" ref="IAJ28" si="6101">IAH28*$C$28</f>
        <v>0</v>
      </c>
      <c r="IAK28" s="222">
        <f t="shared" ref="IAK28" si="6102">IAI28*$C$28</f>
        <v>4.6001641472603532E+43</v>
      </c>
      <c r="IAL28" s="222">
        <f t="shared" ref="IAL28" si="6103">IAJ28*$C$28</f>
        <v>0</v>
      </c>
      <c r="IAM28" s="222">
        <f t="shared" ref="IAM28" si="6104">IAK28*$C$28</f>
        <v>4.7381690716781638E+43</v>
      </c>
      <c r="IAN28" s="222">
        <f t="shared" ref="IAN28" si="6105">IAL28*$C$28</f>
        <v>0</v>
      </c>
      <c r="IAO28" s="222">
        <f t="shared" ref="IAO28" si="6106">IAM28*$C$28</f>
        <v>4.880314143828509E+43</v>
      </c>
      <c r="IAP28" s="222">
        <f t="shared" ref="IAP28" si="6107">IAN28*$C$28</f>
        <v>0</v>
      </c>
      <c r="IAQ28" s="222">
        <f t="shared" ref="IAQ28" si="6108">IAO28*$C$28</f>
        <v>5.0267235681433643E+43</v>
      </c>
      <c r="IAR28" s="222">
        <f t="shared" ref="IAR28" si="6109">IAP28*$C$28</f>
        <v>0</v>
      </c>
      <c r="IAS28" s="222">
        <f t="shared" ref="IAS28" si="6110">IAQ28*$C$28</f>
        <v>5.1775252751876656E+43</v>
      </c>
      <c r="IAT28" s="222">
        <f t="shared" ref="IAT28" si="6111">IAR28*$C$28</f>
        <v>0</v>
      </c>
      <c r="IAU28" s="222">
        <f t="shared" ref="IAU28" si="6112">IAS28*$C$28</f>
        <v>5.3328510334432959E+43</v>
      </c>
      <c r="IAV28" s="222">
        <f t="shared" ref="IAV28" si="6113">IAT28*$C$28</f>
        <v>0</v>
      </c>
      <c r="IAW28" s="222">
        <f t="shared" ref="IAW28" si="6114">IAU28*$C$28</f>
        <v>5.4928365644465947E+43</v>
      </c>
      <c r="IAX28" s="222">
        <f t="shared" ref="IAX28" si="6115">IAV28*$C$28</f>
        <v>0</v>
      </c>
      <c r="IAY28" s="222">
        <f t="shared" ref="IAY28" si="6116">IAW28*$C$28</f>
        <v>5.6576216613799927E+43</v>
      </c>
      <c r="IAZ28" s="222">
        <f t="shared" ref="IAZ28" si="6117">IAX28*$C$28</f>
        <v>0</v>
      </c>
      <c r="IBA28" s="222">
        <f t="shared" ref="IBA28" si="6118">IAY28*$C$28</f>
        <v>5.8273503112213922E+43</v>
      </c>
      <c r="IBB28" s="222">
        <f t="shared" ref="IBB28" si="6119">IAZ28*$C$28</f>
        <v>0</v>
      </c>
      <c r="IBC28" s="222">
        <f t="shared" ref="IBC28" si="6120">IBA28*$C$28</f>
        <v>6.002170820558034E+43</v>
      </c>
      <c r="IBD28" s="222">
        <f t="shared" ref="IBD28" si="6121">IBB28*$C$28</f>
        <v>0</v>
      </c>
      <c r="IBE28" s="222">
        <f t="shared" ref="IBE28" si="6122">IBC28*$C$28</f>
        <v>6.1822359451747753E+43</v>
      </c>
      <c r="IBF28" s="222">
        <f t="shared" ref="IBF28" si="6123">IBD28*$C$28</f>
        <v>0</v>
      </c>
      <c r="IBG28" s="222">
        <f t="shared" ref="IBG28" si="6124">IBE28*$C$28</f>
        <v>6.3677030235300183E+43</v>
      </c>
      <c r="IBH28" s="222">
        <f t="shared" ref="IBH28" si="6125">IBF28*$C$28</f>
        <v>0</v>
      </c>
      <c r="IBI28" s="222">
        <f t="shared" ref="IBI28" si="6126">IBG28*$C$28</f>
        <v>6.558734114235919E+43</v>
      </c>
      <c r="IBJ28" s="222">
        <f t="shared" ref="IBJ28" si="6127">IBH28*$C$28</f>
        <v>0</v>
      </c>
      <c r="IBK28" s="222">
        <f t="shared" ref="IBK28" si="6128">IBI28*$C$28</f>
        <v>6.7554961376629966E+43</v>
      </c>
      <c r="IBL28" s="222">
        <f t="shared" ref="IBL28" si="6129">IBJ28*$C$28</f>
        <v>0</v>
      </c>
      <c r="IBM28" s="222">
        <f t="shared" ref="IBM28" si="6130">IBK28*$C$28</f>
        <v>6.9581610217928865E+43</v>
      </c>
      <c r="IBN28" s="222">
        <f t="shared" ref="IBN28" si="6131">IBL28*$C$28</f>
        <v>0</v>
      </c>
      <c r="IBO28" s="222">
        <f t="shared" ref="IBO28" si="6132">IBM28*$C$28</f>
        <v>7.1669058524466733E+43</v>
      </c>
      <c r="IBP28" s="222">
        <f t="shared" ref="IBP28" si="6133">IBN28*$C$28</f>
        <v>0</v>
      </c>
      <c r="IBQ28" s="222">
        <f t="shared" ref="IBQ28" si="6134">IBO28*$C$28</f>
        <v>7.3819130280200733E+43</v>
      </c>
      <c r="IBR28" s="222">
        <f t="shared" ref="IBR28" si="6135">IBP28*$C$28</f>
        <v>0</v>
      </c>
      <c r="IBS28" s="222">
        <f t="shared" ref="IBS28" si="6136">IBQ28*$C$28</f>
        <v>7.6033704188606754E+43</v>
      </c>
      <c r="IBT28" s="222">
        <f t="shared" ref="IBT28" si="6137">IBR28*$C$28</f>
        <v>0</v>
      </c>
      <c r="IBU28" s="222">
        <f t="shared" ref="IBU28" si="6138">IBS28*$C$28</f>
        <v>7.8314715314264958E+43</v>
      </c>
      <c r="IBV28" s="222">
        <f t="shared" ref="IBV28" si="6139">IBT28*$C$28</f>
        <v>0</v>
      </c>
      <c r="IBW28" s="222">
        <f t="shared" ref="IBW28" si="6140">IBU28*$C$28</f>
        <v>8.066415677369291E+43</v>
      </c>
      <c r="IBX28" s="222">
        <f t="shared" ref="IBX28" si="6141">IBV28*$C$28</f>
        <v>0</v>
      </c>
      <c r="IBY28" s="222">
        <f t="shared" ref="IBY28" si="6142">IBW28*$C$28</f>
        <v>8.3084081476903703E+43</v>
      </c>
      <c r="IBZ28" s="222">
        <f t="shared" ref="IBZ28" si="6143">IBX28*$C$28</f>
        <v>0</v>
      </c>
      <c r="ICA28" s="222">
        <f t="shared" ref="ICA28" si="6144">IBY28*$C$28</f>
        <v>8.5576603921210815E+43</v>
      </c>
      <c r="ICB28" s="222">
        <f t="shared" ref="ICB28" si="6145">IBZ28*$C$28</f>
        <v>0</v>
      </c>
      <c r="ICC28" s="222">
        <f t="shared" ref="ICC28" si="6146">ICA28*$C$28</f>
        <v>8.8143902038847137E+43</v>
      </c>
      <c r="ICD28" s="222">
        <f t="shared" ref="ICD28" si="6147">ICB28*$C$28</f>
        <v>0</v>
      </c>
      <c r="ICE28" s="222">
        <f t="shared" ref="ICE28" si="6148">ICC28*$C$28</f>
        <v>9.0788219100012549E+43</v>
      </c>
      <c r="ICF28" s="222">
        <f t="shared" ref="ICF28" si="6149">ICD28*$C$28</f>
        <v>0</v>
      </c>
      <c r="ICG28" s="222">
        <f t="shared" ref="ICG28" si="6150">ICE28*$C$28</f>
        <v>9.351186567301293E+43</v>
      </c>
      <c r="ICH28" s="222">
        <f t="shared" ref="ICH28" si="6151">ICF28*$C$28</f>
        <v>0</v>
      </c>
      <c r="ICI28" s="222">
        <f t="shared" ref="ICI28" si="6152">ICG28*$C$28</f>
        <v>9.6317221643203322E+43</v>
      </c>
      <c r="ICJ28" s="222">
        <f t="shared" ref="ICJ28" si="6153">ICH28*$C$28</f>
        <v>0</v>
      </c>
      <c r="ICK28" s="222">
        <f t="shared" ref="ICK28" si="6154">ICI28*$C$28</f>
        <v>9.9206738292499422E+43</v>
      </c>
      <c r="ICL28" s="222">
        <f t="shared" ref="ICL28" si="6155">ICJ28*$C$28</f>
        <v>0</v>
      </c>
      <c r="ICM28" s="222">
        <f t="shared" ref="ICM28" si="6156">ICK28*$C$28</f>
        <v>1.0218294044127441E+44</v>
      </c>
      <c r="ICN28" s="222">
        <f t="shared" ref="ICN28" si="6157">ICL28*$C$28</f>
        <v>0</v>
      </c>
      <c r="ICO28" s="222">
        <f t="shared" ref="ICO28" si="6158">ICM28*$C$28</f>
        <v>1.0524842865451264E+44</v>
      </c>
      <c r="ICP28" s="222">
        <f t="shared" ref="ICP28" si="6159">ICN28*$C$28</f>
        <v>0</v>
      </c>
      <c r="ICQ28" s="222">
        <f t="shared" ref="ICQ28" si="6160">ICO28*$C$28</f>
        <v>1.0840588151414803E+44</v>
      </c>
      <c r="ICR28" s="222">
        <f t="shared" ref="ICR28" si="6161">ICP28*$C$28</f>
        <v>0</v>
      </c>
      <c r="ICS28" s="222">
        <f t="shared" ref="ICS28" si="6162">ICQ28*$C$28</f>
        <v>1.1165805795957248E+44</v>
      </c>
      <c r="ICT28" s="222">
        <f t="shared" ref="ICT28" si="6163">ICR28*$C$28</f>
        <v>0</v>
      </c>
      <c r="ICU28" s="222">
        <f t="shared" ref="ICU28" si="6164">ICS28*$C$28</f>
        <v>1.1500779969835966E+44</v>
      </c>
      <c r="ICV28" s="222">
        <f t="shared" ref="ICV28" si="6165">ICT28*$C$28</f>
        <v>0</v>
      </c>
      <c r="ICW28" s="222">
        <f t="shared" ref="ICW28" si="6166">ICU28*$C$28</f>
        <v>1.1845803368931046E+44</v>
      </c>
      <c r="ICX28" s="222">
        <f t="shared" ref="ICX28" si="6167">ICV28*$C$28</f>
        <v>0</v>
      </c>
      <c r="ICY28" s="222">
        <f t="shared" ref="ICY28" si="6168">ICW28*$C$28</f>
        <v>1.2201177469998977E+44</v>
      </c>
      <c r="ICZ28" s="222">
        <f t="shared" ref="ICZ28" si="6169">ICX28*$C$28</f>
        <v>0</v>
      </c>
      <c r="IDA28" s="222">
        <f t="shared" ref="IDA28" si="6170">ICY28*$C$28</f>
        <v>1.2567212794098947E+44</v>
      </c>
      <c r="IDB28" s="222">
        <f t="shared" ref="IDB28" si="6171">ICZ28*$C$28</f>
        <v>0</v>
      </c>
      <c r="IDC28" s="222">
        <f t="shared" ref="IDC28" si="6172">IDA28*$C$28</f>
        <v>1.2944229177921915E+44</v>
      </c>
      <c r="IDD28" s="222">
        <f t="shared" ref="IDD28" si="6173">IDB28*$C$28</f>
        <v>0</v>
      </c>
      <c r="IDE28" s="222">
        <f t="shared" ref="IDE28" si="6174">IDC28*$C$28</f>
        <v>1.3332556053259574E+44</v>
      </c>
      <c r="IDF28" s="222">
        <f t="shared" ref="IDF28" si="6175">IDD28*$C$28</f>
        <v>0</v>
      </c>
      <c r="IDG28" s="222">
        <f t="shared" ref="IDG28" si="6176">IDE28*$C$28</f>
        <v>1.3732532734857361E+44</v>
      </c>
      <c r="IDH28" s="222">
        <f t="shared" ref="IDH28" si="6177">IDF28*$C$28</f>
        <v>0</v>
      </c>
      <c r="IDI28" s="222">
        <f t="shared" ref="IDI28" si="6178">IDG28*$C$28</f>
        <v>1.4144508716903082E+44</v>
      </c>
      <c r="IDJ28" s="222">
        <f t="shared" ref="IDJ28" si="6179">IDH28*$C$28</f>
        <v>0</v>
      </c>
      <c r="IDK28" s="222">
        <f t="shared" ref="IDK28" si="6180">IDI28*$C$28</f>
        <v>1.4568843978410175E+44</v>
      </c>
      <c r="IDL28" s="222">
        <f t="shared" ref="IDL28" si="6181">IDJ28*$C$28</f>
        <v>0</v>
      </c>
      <c r="IDM28" s="222">
        <f t="shared" ref="IDM28" si="6182">IDK28*$C$28</f>
        <v>1.500590929776248E+44</v>
      </c>
      <c r="IDN28" s="222">
        <f t="shared" ref="IDN28" si="6183">IDL28*$C$28</f>
        <v>0</v>
      </c>
      <c r="IDO28" s="222">
        <f t="shared" ref="IDO28" si="6184">IDM28*$C$28</f>
        <v>1.5456086576695356E+44</v>
      </c>
      <c r="IDP28" s="222">
        <f t="shared" ref="IDP28" si="6185">IDN28*$C$28</f>
        <v>0</v>
      </c>
      <c r="IDQ28" s="222">
        <f t="shared" ref="IDQ28" si="6186">IDO28*$C$28</f>
        <v>1.5919769173996218E+44</v>
      </c>
      <c r="IDR28" s="222">
        <f t="shared" ref="IDR28" si="6187">IDP28*$C$28</f>
        <v>0</v>
      </c>
      <c r="IDS28" s="222">
        <f t="shared" ref="IDS28" si="6188">IDQ28*$C$28</f>
        <v>1.6397362249216105E+44</v>
      </c>
      <c r="IDT28" s="222">
        <f t="shared" ref="IDT28" si="6189">IDR28*$C$28</f>
        <v>0</v>
      </c>
      <c r="IDU28" s="222">
        <f t="shared" ref="IDU28" si="6190">IDS28*$C$28</f>
        <v>1.6889283116692589E+44</v>
      </c>
      <c r="IDV28" s="222">
        <f t="shared" ref="IDV28" si="6191">IDT28*$C$28</f>
        <v>0</v>
      </c>
      <c r="IDW28" s="222">
        <f t="shared" ref="IDW28" si="6192">IDU28*$C$28</f>
        <v>1.7395961610193367E+44</v>
      </c>
      <c r="IDX28" s="222">
        <f t="shared" ref="IDX28" si="6193">IDV28*$C$28</f>
        <v>0</v>
      </c>
      <c r="IDY28" s="222">
        <f t="shared" ref="IDY28" si="6194">IDW28*$C$28</f>
        <v>1.7917840458499167E+44</v>
      </c>
      <c r="IDZ28" s="222">
        <f t="shared" ref="IDZ28" si="6195">IDX28*$C$28</f>
        <v>0</v>
      </c>
      <c r="IEA28" s="222">
        <f t="shared" ref="IEA28" si="6196">IDY28*$C$28</f>
        <v>1.8455375672254141E+44</v>
      </c>
      <c r="IEB28" s="222">
        <f t="shared" ref="IEB28" si="6197">IDZ28*$C$28</f>
        <v>0</v>
      </c>
      <c r="IEC28" s="222">
        <f t="shared" ref="IEC28" si="6198">IEA28*$C$28</f>
        <v>1.9009036942421764E+44</v>
      </c>
      <c r="IED28" s="222">
        <f t="shared" ref="IED28" si="6199">IEB28*$C$28</f>
        <v>0</v>
      </c>
      <c r="IEE28" s="222">
        <f t="shared" ref="IEE28" si="6200">IEC28*$C$28</f>
        <v>1.9579308050694419E+44</v>
      </c>
      <c r="IEF28" s="222">
        <f t="shared" ref="IEF28" si="6201">IED28*$C$28</f>
        <v>0</v>
      </c>
      <c r="IEG28" s="222">
        <f t="shared" ref="IEG28" si="6202">IEE28*$C$28</f>
        <v>2.0166687292215253E+44</v>
      </c>
      <c r="IEH28" s="222">
        <f t="shared" ref="IEH28" si="6203">IEF28*$C$28</f>
        <v>0</v>
      </c>
      <c r="IEI28" s="222">
        <f t="shared" ref="IEI28" si="6204">IEG28*$C$28</f>
        <v>2.0771687910981712E+44</v>
      </c>
      <c r="IEJ28" s="222">
        <f t="shared" ref="IEJ28" si="6205">IEH28*$C$28</f>
        <v>0</v>
      </c>
      <c r="IEK28" s="222">
        <f t="shared" ref="IEK28" si="6206">IEI28*$C$28</f>
        <v>2.1394838548311165E+44</v>
      </c>
      <c r="IEL28" s="222">
        <f t="shared" ref="IEL28" si="6207">IEJ28*$C$28</f>
        <v>0</v>
      </c>
      <c r="IEM28" s="222">
        <f t="shared" ref="IEM28" si="6208">IEK28*$C$28</f>
        <v>2.2036683704760499E+44</v>
      </c>
      <c r="IEN28" s="222">
        <f t="shared" ref="IEN28" si="6209">IEL28*$C$28</f>
        <v>0</v>
      </c>
      <c r="IEO28" s="222">
        <f t="shared" ref="IEO28" si="6210">IEM28*$C$28</f>
        <v>2.2697784215903313E+44</v>
      </c>
      <c r="IEP28" s="222">
        <f t="shared" ref="IEP28" si="6211">IEN28*$C$28</f>
        <v>0</v>
      </c>
      <c r="IEQ28" s="222">
        <f t="shared" ref="IEQ28" si="6212">IEO28*$C$28</f>
        <v>2.3378717742380411E+44</v>
      </c>
      <c r="IER28" s="222">
        <f t="shared" ref="IER28" si="6213">IEP28*$C$28</f>
        <v>0</v>
      </c>
      <c r="IES28" s="222">
        <f t="shared" ref="IES28" si="6214">IEQ28*$C$28</f>
        <v>2.4080079274651823E+44</v>
      </c>
      <c r="IET28" s="222">
        <f t="shared" ref="IET28" si="6215">IER28*$C$28</f>
        <v>0</v>
      </c>
      <c r="IEU28" s="222">
        <f t="shared" ref="IEU28" si="6216">IES28*$C$28</f>
        <v>2.480248165289138E+44</v>
      </c>
      <c r="IEV28" s="222">
        <f t="shared" ref="IEV28" si="6217">IET28*$C$28</f>
        <v>0</v>
      </c>
      <c r="IEW28" s="222">
        <f t="shared" ref="IEW28" si="6218">IEU28*$C$28</f>
        <v>2.5546556102478124E+44</v>
      </c>
      <c r="IEX28" s="222">
        <f t="shared" ref="IEX28" si="6219">IEV28*$C$28</f>
        <v>0</v>
      </c>
      <c r="IEY28" s="222">
        <f t="shared" ref="IEY28" si="6220">IEW28*$C$28</f>
        <v>2.631295278555247E+44</v>
      </c>
      <c r="IEZ28" s="222">
        <f t="shared" ref="IEZ28" si="6221">IEX28*$C$28</f>
        <v>0</v>
      </c>
      <c r="IFA28" s="222">
        <f t="shared" ref="IFA28" si="6222">IEY28*$C$28</f>
        <v>2.7102341369119043E+44</v>
      </c>
      <c r="IFB28" s="222">
        <f t="shared" ref="IFB28" si="6223">IEZ28*$C$28</f>
        <v>0</v>
      </c>
      <c r="IFC28" s="222">
        <f t="shared" ref="IFC28" si="6224">IFA28*$C$28</f>
        <v>2.7915411610192617E+44</v>
      </c>
      <c r="IFD28" s="222">
        <f t="shared" ref="IFD28" si="6225">IFB28*$C$28</f>
        <v>0</v>
      </c>
      <c r="IFE28" s="222">
        <f t="shared" ref="IFE28" si="6226">IFC28*$C$28</f>
        <v>2.8752873958498398E+44</v>
      </c>
      <c r="IFF28" s="222">
        <f t="shared" ref="IFF28" si="6227">IFD28*$C$28</f>
        <v>0</v>
      </c>
      <c r="IFG28" s="222">
        <f t="shared" ref="IFG28" si="6228">IFE28*$C$28</f>
        <v>2.9615460177253352E+44</v>
      </c>
      <c r="IFH28" s="222">
        <f t="shared" ref="IFH28" si="6229">IFF28*$C$28</f>
        <v>0</v>
      </c>
      <c r="IFI28" s="222">
        <f t="shared" ref="IFI28" si="6230">IFG28*$C$28</f>
        <v>3.0503923982570952E+44</v>
      </c>
      <c r="IFJ28" s="222">
        <f t="shared" ref="IFJ28" si="6231">IFH28*$C$28</f>
        <v>0</v>
      </c>
      <c r="IFK28" s="222">
        <f t="shared" ref="IFK28" si="6232">IFI28*$C$28</f>
        <v>3.1419041702048081E+44</v>
      </c>
      <c r="IFL28" s="222">
        <f t="shared" ref="IFL28" si="6233">IFJ28*$C$28</f>
        <v>0</v>
      </c>
      <c r="IFM28" s="222">
        <f t="shared" ref="IFM28" si="6234">IFK28*$C$28</f>
        <v>3.2361612953109524E+44</v>
      </c>
      <c r="IFN28" s="222">
        <f t="shared" ref="IFN28" si="6235">IFL28*$C$28</f>
        <v>0</v>
      </c>
      <c r="IFO28" s="222">
        <f t="shared" ref="IFO28" si="6236">IFM28*$C$28</f>
        <v>3.3332461341702809E+44</v>
      </c>
      <c r="IFP28" s="222">
        <f t="shared" ref="IFP28" si="6237">IFN28*$C$28</f>
        <v>0</v>
      </c>
      <c r="IFQ28" s="222">
        <f t="shared" ref="IFQ28" si="6238">IFO28*$C$28</f>
        <v>3.4332435181953895E+44</v>
      </c>
      <c r="IFR28" s="222">
        <f t="shared" ref="IFR28" si="6239">IFP28*$C$28</f>
        <v>0</v>
      </c>
      <c r="IFS28" s="222">
        <f t="shared" ref="IFS28" si="6240">IFQ28*$C$28</f>
        <v>3.5362408237412514E+44</v>
      </c>
      <c r="IFT28" s="222">
        <f t="shared" ref="IFT28" si="6241">IFR28*$C$28</f>
        <v>0</v>
      </c>
      <c r="IFU28" s="222">
        <f t="shared" ref="IFU28" si="6242">IFS28*$C$28</f>
        <v>3.6423280484534889E+44</v>
      </c>
      <c r="IFV28" s="222">
        <f t="shared" ref="IFV28" si="6243">IFT28*$C$28</f>
        <v>0</v>
      </c>
      <c r="IFW28" s="222">
        <f t="shared" ref="IFW28" si="6244">IFU28*$C$28</f>
        <v>3.7515978899070934E+44</v>
      </c>
      <c r="IFX28" s="222">
        <f t="shared" ref="IFX28" si="6245">IFV28*$C$28</f>
        <v>0</v>
      </c>
      <c r="IFY28" s="222">
        <f t="shared" ref="IFY28" si="6246">IFW28*$C$28</f>
        <v>3.8641458266043065E+44</v>
      </c>
      <c r="IFZ28" s="222">
        <f t="shared" ref="IFZ28" si="6247">IFX28*$C$28</f>
        <v>0</v>
      </c>
      <c r="IGA28" s="222">
        <f t="shared" ref="IGA28" si="6248">IFY28*$C$28</f>
        <v>3.9800702014024355E+44</v>
      </c>
      <c r="IGB28" s="222">
        <f t="shared" ref="IGB28" si="6249">IFZ28*$C$28</f>
        <v>0</v>
      </c>
      <c r="IGC28" s="222">
        <f t="shared" ref="IGC28" si="6250">IGA28*$C$28</f>
        <v>4.0994723074445085E+44</v>
      </c>
      <c r="IGD28" s="222">
        <f t="shared" ref="IGD28" si="6251">IGB28*$C$28</f>
        <v>0</v>
      </c>
      <c r="IGE28" s="222">
        <f t="shared" ref="IGE28" si="6252">IGC28*$C$28</f>
        <v>4.2224564766678438E+44</v>
      </c>
      <c r="IGF28" s="222">
        <f t="shared" ref="IGF28" si="6253">IGD28*$C$28</f>
        <v>0</v>
      </c>
      <c r="IGG28" s="222">
        <f t="shared" ref="IGG28" si="6254">IGE28*$C$28</f>
        <v>4.3491301709678792E+44</v>
      </c>
      <c r="IGH28" s="222">
        <f t="shared" ref="IGH28" si="6255">IGF28*$C$28</f>
        <v>0</v>
      </c>
      <c r="IGI28" s="222">
        <f t="shared" ref="IGI28" si="6256">IGG28*$C$28</f>
        <v>4.4796040760969153E+44</v>
      </c>
      <c r="IGJ28" s="222">
        <f t="shared" ref="IGJ28" si="6257">IGH28*$C$28</f>
        <v>0</v>
      </c>
      <c r="IGK28" s="222">
        <f t="shared" ref="IGK28" si="6258">IGI28*$C$28</f>
        <v>4.6139921983798226E+44</v>
      </c>
      <c r="IGL28" s="222">
        <f t="shared" ref="IGL28" si="6259">IGJ28*$C$28</f>
        <v>0</v>
      </c>
      <c r="IGM28" s="222">
        <f t="shared" ref="IGM28" si="6260">IGK28*$C$28</f>
        <v>4.7524119643312177E+44</v>
      </c>
      <c r="IGN28" s="222">
        <f t="shared" ref="IGN28" si="6261">IGL28*$C$28</f>
        <v>0</v>
      </c>
      <c r="IGO28" s="222">
        <f t="shared" ref="IGO28" si="6262">IGM28*$C$28</f>
        <v>4.8949843232611545E+44</v>
      </c>
      <c r="IGP28" s="222">
        <f t="shared" ref="IGP28" si="6263">IGN28*$C$28</f>
        <v>0</v>
      </c>
      <c r="IGQ28" s="222">
        <f t="shared" ref="IGQ28" si="6264">IGO28*$C$28</f>
        <v>5.0418338529589893E+44</v>
      </c>
      <c r="IGR28" s="222">
        <f t="shared" ref="IGR28" si="6265">IGP28*$C$28</f>
        <v>0</v>
      </c>
      <c r="IGS28" s="222">
        <f t="shared" ref="IGS28" si="6266">IGQ28*$C$28</f>
        <v>5.1930888685477588E+44</v>
      </c>
      <c r="IGT28" s="222">
        <f t="shared" ref="IGT28" si="6267">IGR28*$C$28</f>
        <v>0</v>
      </c>
      <c r="IGU28" s="222">
        <f t="shared" ref="IGU28" si="6268">IGS28*$C$28</f>
        <v>5.3488815346041918E+44</v>
      </c>
      <c r="IGV28" s="222">
        <f t="shared" ref="IGV28" si="6269">IGT28*$C$28</f>
        <v>0</v>
      </c>
      <c r="IGW28" s="222">
        <f t="shared" ref="IGW28" si="6270">IGU28*$C$28</f>
        <v>5.5093479806423173E+44</v>
      </c>
      <c r="IGX28" s="222">
        <f t="shared" ref="IGX28" si="6271">IGV28*$C$28</f>
        <v>0</v>
      </c>
      <c r="IGY28" s="222">
        <f t="shared" ref="IGY28" si="6272">IGW28*$C$28</f>
        <v>5.6746284200615873E+44</v>
      </c>
      <c r="IGZ28" s="222">
        <f t="shared" ref="IGZ28" si="6273">IGX28*$C$28</f>
        <v>0</v>
      </c>
      <c r="IHA28" s="222">
        <f t="shared" ref="IHA28" si="6274">IGY28*$C$28</f>
        <v>5.844867272663435E+44</v>
      </c>
      <c r="IHB28" s="222">
        <f t="shared" ref="IHB28" si="6275">IGZ28*$C$28</f>
        <v>0</v>
      </c>
      <c r="IHC28" s="222">
        <f t="shared" ref="IHC28" si="6276">IHA28*$C$28</f>
        <v>6.0202132908433378E+44</v>
      </c>
      <c r="IHD28" s="222">
        <f t="shared" ref="IHD28" si="6277">IHB28*$C$28</f>
        <v>0</v>
      </c>
      <c r="IHE28" s="222">
        <f t="shared" ref="IHE28" si="6278">IHC28*$C$28</f>
        <v>6.2008196895686382E+44</v>
      </c>
      <c r="IHF28" s="222">
        <f t="shared" ref="IHF28" si="6279">IHD28*$C$28</f>
        <v>0</v>
      </c>
      <c r="IHG28" s="222">
        <f t="shared" ref="IHG28" si="6280">IHE28*$C$28</f>
        <v>6.3868442802556976E+44</v>
      </c>
      <c r="IHH28" s="222">
        <f t="shared" ref="IHH28" si="6281">IHF28*$C$28</f>
        <v>0</v>
      </c>
      <c r="IHI28" s="222">
        <f t="shared" ref="IHI28" si="6282">IHG28*$C$28</f>
        <v>6.5784496086633684E+44</v>
      </c>
      <c r="IHJ28" s="222">
        <f t="shared" ref="IHJ28" si="6283">IHH28*$C$28</f>
        <v>0</v>
      </c>
      <c r="IHK28" s="222">
        <f t="shared" ref="IHK28" si="6284">IHI28*$C$28</f>
        <v>6.7758030969232696E+44</v>
      </c>
      <c r="IHL28" s="222">
        <f t="shared" ref="IHL28" si="6285">IHJ28*$C$28</f>
        <v>0</v>
      </c>
      <c r="IHM28" s="222">
        <f t="shared" ref="IHM28" si="6286">IHK28*$C$28</f>
        <v>6.9790771898309678E+44</v>
      </c>
      <c r="IHN28" s="222">
        <f t="shared" ref="IHN28" si="6287">IHL28*$C$28</f>
        <v>0</v>
      </c>
      <c r="IHO28" s="222">
        <f t="shared" ref="IHO28" si="6288">IHM28*$C$28</f>
        <v>7.1884495055258969E+44</v>
      </c>
      <c r="IHP28" s="222">
        <f t="shared" ref="IHP28" si="6289">IHN28*$C$28</f>
        <v>0</v>
      </c>
      <c r="IHQ28" s="222">
        <f t="shared" ref="IHQ28" si="6290">IHO28*$C$28</f>
        <v>7.4041029906916744E+44</v>
      </c>
      <c r="IHR28" s="222">
        <f t="shared" ref="IHR28" si="6291">IHP28*$C$28</f>
        <v>0</v>
      </c>
      <c r="IHS28" s="222">
        <f t="shared" ref="IHS28" si="6292">IHQ28*$C$28</f>
        <v>7.6262260804124242E+44</v>
      </c>
      <c r="IHT28" s="222">
        <f t="shared" ref="IHT28" si="6293">IHR28*$C$28</f>
        <v>0</v>
      </c>
      <c r="IHU28" s="222">
        <f t="shared" ref="IHU28" si="6294">IHS28*$C$28</f>
        <v>7.8550128628247976E+44</v>
      </c>
      <c r="IHV28" s="222">
        <f t="shared" ref="IHV28" si="6295">IHT28*$C$28</f>
        <v>0</v>
      </c>
      <c r="IHW28" s="222">
        <f t="shared" ref="IHW28" si="6296">IHU28*$C$28</f>
        <v>8.0906632487095417E+44</v>
      </c>
      <c r="IHX28" s="222">
        <f t="shared" ref="IHX28" si="6297">IHV28*$C$28</f>
        <v>0</v>
      </c>
      <c r="IHY28" s="222">
        <f t="shared" ref="IHY28" si="6298">IHW28*$C$28</f>
        <v>8.3333831461708277E+44</v>
      </c>
      <c r="IHZ28" s="222">
        <f t="shared" ref="IHZ28" si="6299">IHX28*$C$28</f>
        <v>0</v>
      </c>
      <c r="IIA28" s="222">
        <f t="shared" ref="IIA28" si="6300">IHY28*$C$28</f>
        <v>8.5833846405559522E+44</v>
      </c>
      <c r="IIB28" s="222">
        <f t="shared" ref="IIB28" si="6301">IHZ28*$C$28</f>
        <v>0</v>
      </c>
      <c r="IIC28" s="222">
        <f t="shared" ref="IIC28" si="6302">IIA28*$C$28</f>
        <v>8.8408861797726302E+44</v>
      </c>
      <c r="IID28" s="222">
        <f t="shared" ref="IID28" si="6303">IIB28*$C$28</f>
        <v>0</v>
      </c>
      <c r="IIE28" s="222">
        <f t="shared" ref="IIE28" si="6304">IIC28*$C$28</f>
        <v>9.1061127651658093E+44</v>
      </c>
      <c r="IIF28" s="222">
        <f t="shared" ref="IIF28" si="6305">IID28*$C$28</f>
        <v>0</v>
      </c>
      <c r="IIG28" s="222">
        <f t="shared" ref="IIG28" si="6306">IIE28*$C$28</f>
        <v>9.3792961481207845E+44</v>
      </c>
      <c r="IIH28" s="222">
        <f t="shared" ref="IIH28" si="6307">IIF28*$C$28</f>
        <v>0</v>
      </c>
      <c r="III28" s="222">
        <f t="shared" ref="III28" si="6308">IIG28*$C$28</f>
        <v>9.6606750325644076E+44</v>
      </c>
      <c r="IIJ28" s="222">
        <f t="shared" ref="IIJ28" si="6309">IIH28*$C$28</f>
        <v>0</v>
      </c>
      <c r="IIK28" s="222">
        <f t="shared" ref="IIK28" si="6310">III28*$C$28</f>
        <v>9.95049528354134E+44</v>
      </c>
      <c r="IIL28" s="222">
        <f t="shared" ref="IIL28" si="6311">IIJ28*$C$28</f>
        <v>0</v>
      </c>
      <c r="IIM28" s="222">
        <f t="shared" ref="IIM28" si="6312">IIK28*$C$28</f>
        <v>1.024901014204758E+45</v>
      </c>
      <c r="IIN28" s="222">
        <f t="shared" ref="IIN28" si="6313">IIL28*$C$28</f>
        <v>0</v>
      </c>
      <c r="IIO28" s="222">
        <f t="shared" ref="IIO28" si="6314">IIM28*$C$28</f>
        <v>1.0556480446309008E+45</v>
      </c>
      <c r="IIP28" s="222">
        <f t="shared" ref="IIP28" si="6315">IIN28*$C$28</f>
        <v>0</v>
      </c>
      <c r="IIQ28" s="222">
        <f t="shared" ref="IIQ28" si="6316">IIO28*$C$28</f>
        <v>1.0873174859698279E+45</v>
      </c>
      <c r="IIR28" s="222">
        <f t="shared" ref="IIR28" si="6317">IIP28*$C$28</f>
        <v>0</v>
      </c>
      <c r="IIS28" s="222">
        <f t="shared" ref="IIS28" si="6318">IIQ28*$C$28</f>
        <v>1.1199370105489228E+45</v>
      </c>
      <c r="IIT28" s="222">
        <f t="shared" ref="IIT28" si="6319">IIR28*$C$28</f>
        <v>0</v>
      </c>
      <c r="IIU28" s="222">
        <f t="shared" ref="IIU28" si="6320">IIS28*$C$28</f>
        <v>1.1535351208653905E+45</v>
      </c>
      <c r="IIV28" s="222">
        <f t="shared" ref="IIV28" si="6321">IIT28*$C$28</f>
        <v>0</v>
      </c>
      <c r="IIW28" s="222">
        <f t="shared" ref="IIW28" si="6322">IIU28*$C$28</f>
        <v>1.1881411744913522E+45</v>
      </c>
      <c r="IIX28" s="222">
        <f t="shared" ref="IIX28" si="6323">IIV28*$C$28</f>
        <v>0</v>
      </c>
      <c r="IIY28" s="222">
        <f t="shared" ref="IIY28" si="6324">IIW28*$C$28</f>
        <v>1.2237854097260928E+45</v>
      </c>
      <c r="IIZ28" s="222">
        <f t="shared" ref="IIZ28" si="6325">IIX28*$C$28</f>
        <v>0</v>
      </c>
      <c r="IJA28" s="222">
        <f t="shared" ref="IJA28" si="6326">IIY28*$C$28</f>
        <v>1.2604989720178755E+45</v>
      </c>
      <c r="IJB28" s="222">
        <f t="shared" ref="IJB28" si="6327">IIZ28*$C$28</f>
        <v>0</v>
      </c>
      <c r="IJC28" s="222">
        <f t="shared" ref="IJC28" si="6328">IJA28*$C$28</f>
        <v>1.2983139411784118E+45</v>
      </c>
      <c r="IJD28" s="222">
        <f t="shared" ref="IJD28" si="6329">IJB28*$C$28</f>
        <v>0</v>
      </c>
      <c r="IJE28" s="222">
        <f t="shared" ref="IJE28" si="6330">IJC28*$C$28</f>
        <v>1.3372633594137642E+45</v>
      </c>
      <c r="IJF28" s="222">
        <f t="shared" ref="IJF28" si="6331">IJD28*$C$28</f>
        <v>0</v>
      </c>
      <c r="IJG28" s="222">
        <f t="shared" ref="IJG28" si="6332">IJE28*$C$28</f>
        <v>1.3773812601961771E+45</v>
      </c>
      <c r="IJH28" s="222">
        <f t="shared" ref="IJH28" si="6333">IJF28*$C$28</f>
        <v>0</v>
      </c>
      <c r="IJI28" s="222">
        <f t="shared" ref="IJI28" si="6334">IJG28*$C$28</f>
        <v>1.4187026980020625E+45</v>
      </c>
      <c r="IJJ28" s="222">
        <f t="shared" ref="IJJ28" si="6335">IJH28*$C$28</f>
        <v>0</v>
      </c>
      <c r="IJK28" s="222">
        <f t="shared" ref="IJK28" si="6336">IJI28*$C$28</f>
        <v>1.4612637789421244E+45</v>
      </c>
      <c r="IJL28" s="222">
        <f t="shared" ref="IJL28" si="6337">IJJ28*$C$28</f>
        <v>0</v>
      </c>
      <c r="IJM28" s="222">
        <f t="shared" ref="IJM28" si="6338">IJK28*$C$28</f>
        <v>1.505101692310388E+45</v>
      </c>
      <c r="IJN28" s="222">
        <f t="shared" ref="IJN28" si="6339">IJL28*$C$28</f>
        <v>0</v>
      </c>
      <c r="IJO28" s="222">
        <f t="shared" ref="IJO28" si="6340">IJM28*$C$28</f>
        <v>1.5502547430796997E+45</v>
      </c>
      <c r="IJP28" s="222">
        <f t="shared" ref="IJP28" si="6341">IJN28*$C$28</f>
        <v>0</v>
      </c>
      <c r="IJQ28" s="222">
        <f t="shared" ref="IJQ28" si="6342">IJO28*$C$28</f>
        <v>1.5967623853720906E+45</v>
      </c>
      <c r="IJR28" s="222">
        <f t="shared" ref="IJR28" si="6343">IJP28*$C$28</f>
        <v>0</v>
      </c>
      <c r="IJS28" s="222">
        <f t="shared" ref="IJS28" si="6344">IJQ28*$C$28</f>
        <v>1.6446652569332534E+45</v>
      </c>
      <c r="IJT28" s="222">
        <f t="shared" ref="IJT28" si="6345">IJR28*$C$28</f>
        <v>0</v>
      </c>
      <c r="IJU28" s="222">
        <f t="shared" ref="IJU28" si="6346">IJS28*$C$28</f>
        <v>1.6940052146412511E+45</v>
      </c>
      <c r="IJV28" s="222">
        <f t="shared" ref="IJV28" si="6347">IJT28*$C$28</f>
        <v>0</v>
      </c>
      <c r="IJW28" s="222">
        <f t="shared" ref="IJW28" si="6348">IJU28*$C$28</f>
        <v>1.7448253710804888E+45</v>
      </c>
      <c r="IJX28" s="222">
        <f t="shared" ref="IJX28" si="6349">IJV28*$C$28</f>
        <v>0</v>
      </c>
      <c r="IJY28" s="222">
        <f t="shared" ref="IJY28" si="6350">IJW28*$C$28</f>
        <v>1.7971701322129035E+45</v>
      </c>
      <c r="IJZ28" s="222">
        <f t="shared" ref="IJZ28" si="6351">IJX28*$C$28</f>
        <v>0</v>
      </c>
      <c r="IKA28" s="222">
        <f t="shared" ref="IKA28" si="6352">IJY28*$C$28</f>
        <v>1.8510852361792908E+45</v>
      </c>
      <c r="IKB28" s="222">
        <f t="shared" ref="IKB28" si="6353">IJZ28*$C$28</f>
        <v>0</v>
      </c>
      <c r="IKC28" s="222">
        <f t="shared" ref="IKC28" si="6354">IKA28*$C$28</f>
        <v>1.9066177932646697E+45</v>
      </c>
      <c r="IKD28" s="222">
        <f t="shared" ref="IKD28" si="6355">IKB28*$C$28</f>
        <v>0</v>
      </c>
      <c r="IKE28" s="222">
        <f t="shared" ref="IKE28" si="6356">IKC28*$C$28</f>
        <v>1.9638163270626099E+45</v>
      </c>
      <c r="IKF28" s="222">
        <f t="shared" ref="IKF28" si="6357">IKD28*$C$28</f>
        <v>0</v>
      </c>
      <c r="IKG28" s="222">
        <f t="shared" ref="IKG28" si="6358">IKE28*$C$28</f>
        <v>2.0227308168744883E+45</v>
      </c>
      <c r="IKH28" s="222">
        <f t="shared" ref="IKH28" si="6359">IKF28*$C$28</f>
        <v>0</v>
      </c>
      <c r="IKI28" s="222">
        <f t="shared" ref="IKI28" si="6360">IKG28*$C$28</f>
        <v>2.0834127413807231E+45</v>
      </c>
      <c r="IKJ28" s="222">
        <f t="shared" ref="IKJ28" si="6361">IKH28*$C$28</f>
        <v>0</v>
      </c>
      <c r="IKK28" s="222">
        <f t="shared" ref="IKK28" si="6362">IKI28*$C$28</f>
        <v>2.145915123622145E+45</v>
      </c>
      <c r="IKL28" s="222">
        <f t="shared" ref="IKL28" si="6363">IKJ28*$C$28</f>
        <v>0</v>
      </c>
      <c r="IKM28" s="222">
        <f t="shared" ref="IKM28" si="6364">IKK28*$C$28</f>
        <v>2.2102925773308093E+45</v>
      </c>
      <c r="IKN28" s="222">
        <f t="shared" ref="IKN28" si="6365">IKL28*$C$28</f>
        <v>0</v>
      </c>
      <c r="IKO28" s="222">
        <f t="shared" ref="IKO28" si="6366">IKM28*$C$28</f>
        <v>2.2766013546507337E+45</v>
      </c>
      <c r="IKP28" s="222">
        <f t="shared" ref="IKP28" si="6367">IKN28*$C$28</f>
        <v>0</v>
      </c>
      <c r="IKQ28" s="222">
        <f t="shared" ref="IKQ28" si="6368">IKO28*$C$28</f>
        <v>2.3448993952902556E+45</v>
      </c>
      <c r="IKR28" s="222">
        <f t="shared" ref="IKR28" si="6369">IKP28*$C$28</f>
        <v>0</v>
      </c>
      <c r="IKS28" s="222">
        <f t="shared" ref="IKS28" si="6370">IKQ28*$C$28</f>
        <v>2.4152463771489633E+45</v>
      </c>
      <c r="IKT28" s="222">
        <f t="shared" ref="IKT28" si="6371">IKR28*$C$28</f>
        <v>0</v>
      </c>
      <c r="IKU28" s="222">
        <f t="shared" ref="IKU28" si="6372">IKS28*$C$28</f>
        <v>2.4877037684634322E+45</v>
      </c>
      <c r="IKV28" s="222">
        <f t="shared" ref="IKV28" si="6373">IKT28*$C$28</f>
        <v>0</v>
      </c>
      <c r="IKW28" s="222">
        <f t="shared" ref="IKW28" si="6374">IKU28*$C$28</f>
        <v>2.5623348815173351E+45</v>
      </c>
      <c r="IKX28" s="222">
        <f t="shared" ref="IKX28" si="6375">IKV28*$C$28</f>
        <v>0</v>
      </c>
      <c r="IKY28" s="222">
        <f t="shared" ref="IKY28" si="6376">IKW28*$C$28</f>
        <v>2.6392049279628553E+45</v>
      </c>
      <c r="IKZ28" s="222">
        <f t="shared" ref="IKZ28" si="6377">IKX28*$C$28</f>
        <v>0</v>
      </c>
      <c r="ILA28" s="222">
        <f t="shared" ref="ILA28" si="6378">IKY28*$C$28</f>
        <v>2.7183810758017409E+45</v>
      </c>
      <c r="ILB28" s="222">
        <f t="shared" ref="ILB28" si="6379">IKZ28*$C$28</f>
        <v>0</v>
      </c>
      <c r="ILC28" s="222">
        <f t="shared" ref="ILC28" si="6380">ILA28*$C$28</f>
        <v>2.7999325080757933E+45</v>
      </c>
      <c r="ILD28" s="222">
        <f t="shared" ref="ILD28" si="6381">ILB28*$C$28</f>
        <v>0</v>
      </c>
      <c r="ILE28" s="222">
        <f t="shared" ref="ILE28" si="6382">ILC28*$C$28</f>
        <v>2.8839304833180671E+45</v>
      </c>
      <c r="ILF28" s="222">
        <f t="shared" ref="ILF28" si="6383">ILD28*$C$28</f>
        <v>0</v>
      </c>
      <c r="ILG28" s="222">
        <f t="shared" ref="ILG28" si="6384">ILE28*$C$28</f>
        <v>2.9704483978176093E+45</v>
      </c>
      <c r="ILH28" s="222">
        <f t="shared" ref="ILH28" si="6385">ILF28*$C$28</f>
        <v>0</v>
      </c>
      <c r="ILI28" s="222">
        <f t="shared" ref="ILI28" si="6386">ILG28*$C$28</f>
        <v>3.0595618497521375E+45</v>
      </c>
      <c r="ILJ28" s="222">
        <f t="shared" ref="ILJ28" si="6387">ILH28*$C$28</f>
        <v>0</v>
      </c>
      <c r="ILK28" s="222">
        <f t="shared" ref="ILK28" si="6388">ILI28*$C$28</f>
        <v>3.1513487052447018E+45</v>
      </c>
      <c r="ILL28" s="222">
        <f t="shared" ref="ILL28" si="6389">ILJ28*$C$28</f>
        <v>0</v>
      </c>
      <c r="ILM28" s="222">
        <f t="shared" ref="ILM28" si="6390">ILK28*$C$28</f>
        <v>3.2458891664020429E+45</v>
      </c>
      <c r="ILN28" s="222">
        <f t="shared" ref="ILN28" si="6391">ILL28*$C$28</f>
        <v>0</v>
      </c>
      <c r="ILO28" s="222">
        <f t="shared" ref="ILO28" si="6392">ILM28*$C$28</f>
        <v>3.3432658413941046E+45</v>
      </c>
      <c r="ILP28" s="222">
        <f t="shared" ref="ILP28" si="6393">ILN28*$C$28</f>
        <v>0</v>
      </c>
      <c r="ILQ28" s="222">
        <f t="shared" ref="ILQ28" si="6394">ILO28*$C$28</f>
        <v>3.443563816635928E+45</v>
      </c>
      <c r="ILR28" s="222">
        <f t="shared" ref="ILR28" si="6395">ILP28*$C$28</f>
        <v>0</v>
      </c>
      <c r="ILS28" s="222">
        <f t="shared" ref="ILS28" si="6396">ILQ28*$C$28</f>
        <v>3.5468707311350062E+45</v>
      </c>
      <c r="ILT28" s="222">
        <f t="shared" ref="ILT28" si="6397">ILR28*$C$28</f>
        <v>0</v>
      </c>
      <c r="ILU28" s="222">
        <f t="shared" ref="ILU28" si="6398">ILS28*$C$28</f>
        <v>3.6532768530690568E+45</v>
      </c>
      <c r="ILV28" s="222">
        <f t="shared" ref="ILV28" si="6399">ILT28*$C$28</f>
        <v>0</v>
      </c>
      <c r="ILW28" s="222">
        <f t="shared" ref="ILW28" si="6400">ILU28*$C$28</f>
        <v>3.7628751586611288E+45</v>
      </c>
      <c r="ILX28" s="222">
        <f t="shared" ref="ILX28" si="6401">ILV28*$C$28</f>
        <v>0</v>
      </c>
      <c r="ILY28" s="222">
        <f t="shared" ref="ILY28" si="6402">ILW28*$C$28</f>
        <v>3.8757614134209629E+45</v>
      </c>
      <c r="ILZ28" s="222">
        <f t="shared" ref="ILZ28" si="6403">ILX28*$C$28</f>
        <v>0</v>
      </c>
      <c r="IMA28" s="222">
        <f t="shared" ref="IMA28" si="6404">ILY28*$C$28</f>
        <v>3.992034255823592E+45</v>
      </c>
      <c r="IMB28" s="222">
        <f t="shared" ref="IMB28" si="6405">ILZ28*$C$28</f>
        <v>0</v>
      </c>
      <c r="IMC28" s="222">
        <f t="shared" ref="IMC28" si="6406">IMA28*$C$28</f>
        <v>4.1117952834982996E+45</v>
      </c>
      <c r="IMD28" s="222">
        <f t="shared" ref="IMD28" si="6407">IMB28*$C$28</f>
        <v>0</v>
      </c>
      <c r="IME28" s="222">
        <f t="shared" ref="IME28" si="6408">IMC28*$C$28</f>
        <v>4.235149142003249E+45</v>
      </c>
      <c r="IMF28" s="222">
        <f t="shared" ref="IMF28" si="6409">IMD28*$C$28</f>
        <v>0</v>
      </c>
      <c r="IMG28" s="222">
        <f t="shared" ref="IMG28" si="6410">IME28*$C$28</f>
        <v>4.3622036162633468E+45</v>
      </c>
      <c r="IMH28" s="222">
        <f t="shared" ref="IMH28" si="6411">IMF28*$C$28</f>
        <v>0</v>
      </c>
      <c r="IMI28" s="222">
        <f t="shared" ref="IMI28" si="6412">IMG28*$C$28</f>
        <v>4.4930697247512476E+45</v>
      </c>
      <c r="IMJ28" s="222">
        <f t="shared" ref="IMJ28" si="6413">IMH28*$C$28</f>
        <v>0</v>
      </c>
      <c r="IMK28" s="222">
        <f t="shared" ref="IMK28" si="6414">IMI28*$C$28</f>
        <v>4.6278618164937853E+45</v>
      </c>
      <c r="IML28" s="222">
        <f t="shared" ref="IML28" si="6415">IMJ28*$C$28</f>
        <v>0</v>
      </c>
      <c r="IMM28" s="222">
        <f t="shared" ref="IMM28" si="6416">IMK28*$C$28</f>
        <v>4.7666976709885991E+45</v>
      </c>
      <c r="IMN28" s="222">
        <f t="shared" ref="IMN28" si="6417">IML28*$C$28</f>
        <v>0</v>
      </c>
      <c r="IMO28" s="222">
        <f t="shared" ref="IMO28" si="6418">IMM28*$C$28</f>
        <v>4.9096986011182575E+45</v>
      </c>
      <c r="IMP28" s="222">
        <f t="shared" ref="IMP28" si="6419">IMN28*$C$28</f>
        <v>0</v>
      </c>
      <c r="IMQ28" s="222">
        <f t="shared" ref="IMQ28" si="6420">IMO28*$C$28</f>
        <v>5.0569895591518052E+45</v>
      </c>
      <c r="IMR28" s="222">
        <f t="shared" ref="IMR28" si="6421">IMP28*$C$28</f>
        <v>0</v>
      </c>
      <c r="IMS28" s="222">
        <f t="shared" ref="IMS28" si="6422">IMQ28*$C$28</f>
        <v>5.2086992459263594E+45</v>
      </c>
      <c r="IMT28" s="222">
        <f t="shared" ref="IMT28" si="6423">IMR28*$C$28</f>
        <v>0</v>
      </c>
      <c r="IMU28" s="222">
        <f t="shared" ref="IMU28" si="6424">IMS28*$C$28</f>
        <v>5.3649602233041501E+45</v>
      </c>
      <c r="IMV28" s="222">
        <f t="shared" ref="IMV28" si="6425">IMT28*$C$28</f>
        <v>0</v>
      </c>
      <c r="IMW28" s="222">
        <f t="shared" ref="IMW28" si="6426">IMU28*$C$28</f>
        <v>5.5259090300032746E+45</v>
      </c>
      <c r="IMX28" s="222">
        <f t="shared" ref="IMX28" si="6427">IMV28*$C$28</f>
        <v>0</v>
      </c>
      <c r="IMY28" s="222">
        <f t="shared" ref="IMY28" si="6428">IMW28*$C$28</f>
        <v>5.691686300903373E+45</v>
      </c>
      <c r="IMZ28" s="222">
        <f t="shared" ref="IMZ28" si="6429">IMX28*$C$28</f>
        <v>0</v>
      </c>
      <c r="INA28" s="222">
        <f t="shared" ref="INA28" si="6430">IMY28*$C$28</f>
        <v>5.8624368899304742E+45</v>
      </c>
      <c r="INB28" s="222">
        <f t="shared" ref="INB28" si="6431">IMZ28*$C$28</f>
        <v>0</v>
      </c>
      <c r="INC28" s="222">
        <f t="shared" ref="INC28" si="6432">INA28*$C$28</f>
        <v>6.0383099966283881E+45</v>
      </c>
      <c r="IND28" s="222">
        <f t="shared" ref="IND28" si="6433">INB28*$C$28</f>
        <v>0</v>
      </c>
      <c r="INE28" s="222">
        <f t="shared" ref="INE28" si="6434">INC28*$C$28</f>
        <v>6.2194592965272402E+45</v>
      </c>
      <c r="INF28" s="222">
        <f t="shared" ref="INF28" si="6435">IND28*$C$28</f>
        <v>0</v>
      </c>
      <c r="ING28" s="222">
        <f t="shared" ref="ING28" si="6436">INE28*$C$28</f>
        <v>6.4060430754230581E+45</v>
      </c>
      <c r="INH28" s="222">
        <f t="shared" ref="INH28" si="6437">INF28*$C$28</f>
        <v>0</v>
      </c>
      <c r="INI28" s="222">
        <f t="shared" ref="INI28" si="6438">ING28*$C$28</f>
        <v>6.59822436768575E+45</v>
      </c>
      <c r="INJ28" s="222">
        <f t="shared" ref="INJ28" si="6439">INH28*$C$28</f>
        <v>0</v>
      </c>
      <c r="INK28" s="222">
        <f t="shared" ref="INK28" si="6440">INI28*$C$28</f>
        <v>6.7961710987163231E+45</v>
      </c>
      <c r="INL28" s="222">
        <f t="shared" ref="INL28" si="6441">INJ28*$C$28</f>
        <v>0</v>
      </c>
      <c r="INM28" s="222">
        <f t="shared" ref="INM28" si="6442">INK28*$C$28</f>
        <v>7.0000562316778126E+45</v>
      </c>
      <c r="INN28" s="222">
        <f t="shared" ref="INN28" si="6443">INL28*$C$28</f>
        <v>0</v>
      </c>
      <c r="INO28" s="222">
        <f t="shared" ref="INO28" si="6444">INM28*$C$28</f>
        <v>7.2100579186281466E+45</v>
      </c>
      <c r="INP28" s="222">
        <f t="shared" ref="INP28" si="6445">INN28*$C$28</f>
        <v>0</v>
      </c>
      <c r="INQ28" s="222">
        <f t="shared" ref="INQ28" si="6446">INO28*$C$28</f>
        <v>7.4263596561869913E+45</v>
      </c>
      <c r="INR28" s="222">
        <f t="shared" ref="INR28" si="6447">INP28*$C$28</f>
        <v>0</v>
      </c>
      <c r="INS28" s="222">
        <f t="shared" ref="INS28" si="6448">INQ28*$C$28</f>
        <v>7.6491504458726009E+45</v>
      </c>
      <c r="INT28" s="222">
        <f t="shared" ref="INT28" si="6449">INR28*$C$28</f>
        <v>0</v>
      </c>
      <c r="INU28" s="222">
        <f t="shared" ref="INU28" si="6450">INS28*$C$28</f>
        <v>7.8786249592487789E+45</v>
      </c>
      <c r="INV28" s="222">
        <f t="shared" ref="INV28" si="6451">INT28*$C$28</f>
        <v>0</v>
      </c>
      <c r="INW28" s="222">
        <f t="shared" ref="INW28" si="6452">INU28*$C$28</f>
        <v>8.114983708026243E+45</v>
      </c>
      <c r="INX28" s="222">
        <f t="shared" ref="INX28" si="6453">INV28*$C$28</f>
        <v>0</v>
      </c>
      <c r="INY28" s="222">
        <f t="shared" ref="INY28" si="6454">INW28*$C$28</f>
        <v>8.3584332192670311E+45</v>
      </c>
      <c r="INZ28" s="222">
        <f t="shared" ref="INZ28" si="6455">INX28*$C$28</f>
        <v>0</v>
      </c>
      <c r="IOA28" s="222">
        <f t="shared" ref="IOA28" si="6456">INY28*$C$28</f>
        <v>8.609186215845042E+45</v>
      </c>
      <c r="IOB28" s="222">
        <f t="shared" ref="IOB28" si="6457">INZ28*$C$28</f>
        <v>0</v>
      </c>
      <c r="IOC28" s="222">
        <f t="shared" ref="IOC28" si="6458">IOA28*$C$28</f>
        <v>8.8674618023203929E+45</v>
      </c>
      <c r="IOD28" s="222">
        <f t="shared" ref="IOD28" si="6459">IOB28*$C$28</f>
        <v>0</v>
      </c>
      <c r="IOE28" s="222">
        <f t="shared" ref="IOE28" si="6460">IOC28*$C$28</f>
        <v>9.1334856563900043E+45</v>
      </c>
      <c r="IOF28" s="222">
        <f t="shared" ref="IOF28" si="6461">IOD28*$C$28</f>
        <v>0</v>
      </c>
      <c r="IOG28" s="222">
        <f t="shared" ref="IOG28" si="6462">IOE28*$C$28</f>
        <v>9.4074902260817052E+45</v>
      </c>
      <c r="IOH28" s="222">
        <f t="shared" ref="IOH28" si="6463">IOF28*$C$28</f>
        <v>0</v>
      </c>
      <c r="IOI28" s="222">
        <f t="shared" ref="IOI28" si="6464">IOG28*$C$28</f>
        <v>9.6897149328641563E+45</v>
      </c>
      <c r="IOJ28" s="222">
        <f t="shared" ref="IOJ28" si="6465">IOH28*$C$28</f>
        <v>0</v>
      </c>
      <c r="IOK28" s="222">
        <f t="shared" ref="IOK28" si="6466">IOI28*$C$28</f>
        <v>9.9804063808500807E+45</v>
      </c>
      <c r="IOL28" s="222">
        <f t="shared" ref="IOL28" si="6467">IOJ28*$C$28</f>
        <v>0</v>
      </c>
      <c r="IOM28" s="222">
        <f t="shared" ref="IOM28" si="6468">IOK28*$C$28</f>
        <v>1.0279818572275584E+46</v>
      </c>
      <c r="ION28" s="222">
        <f t="shared" ref="ION28" si="6469">IOL28*$C$28</f>
        <v>0</v>
      </c>
      <c r="IOO28" s="222">
        <f t="shared" ref="IOO28" si="6470">IOM28*$C$28</f>
        <v>1.0588213129443852E+46</v>
      </c>
      <c r="IOP28" s="222">
        <f t="shared" ref="IOP28" si="6471">ION28*$C$28</f>
        <v>0</v>
      </c>
      <c r="IOQ28" s="222">
        <f t="shared" ref="IOQ28" si="6472">IOO28*$C$28</f>
        <v>1.0905859523327168E+46</v>
      </c>
      <c r="IOR28" s="222">
        <f t="shared" ref="IOR28" si="6473">IOP28*$C$28</f>
        <v>0</v>
      </c>
      <c r="IOS28" s="222">
        <f t="shared" ref="IOS28" si="6474">IOQ28*$C$28</f>
        <v>1.1233035309026983E+46</v>
      </c>
      <c r="IOT28" s="222">
        <f t="shared" ref="IOT28" si="6475">IOR28*$C$28</f>
        <v>0</v>
      </c>
      <c r="IOU28" s="222">
        <f t="shared" ref="IOU28" si="6476">IOS28*$C$28</f>
        <v>1.1570026368297792E+46</v>
      </c>
      <c r="IOV28" s="222">
        <f t="shared" ref="IOV28" si="6477">IOT28*$C$28</f>
        <v>0</v>
      </c>
      <c r="IOW28" s="222">
        <f t="shared" ref="IOW28" si="6478">IOU28*$C$28</f>
        <v>1.1917127159346727E+46</v>
      </c>
      <c r="IOX28" s="222">
        <f t="shared" ref="IOX28" si="6479">IOV28*$C$28</f>
        <v>0</v>
      </c>
      <c r="IOY28" s="222">
        <f t="shared" ref="IOY28" si="6480">IOW28*$C$28</f>
        <v>1.227464097412713E+46</v>
      </c>
      <c r="IOZ28" s="222">
        <f t="shared" ref="IOZ28" si="6481">IOX28*$C$28</f>
        <v>0</v>
      </c>
      <c r="IPA28" s="222">
        <f t="shared" ref="IPA28" si="6482">IOY28*$C$28</f>
        <v>1.2642880203350945E+46</v>
      </c>
      <c r="IPB28" s="222">
        <f t="shared" ref="IPB28" si="6483">IOZ28*$C$28</f>
        <v>0</v>
      </c>
      <c r="IPC28" s="222">
        <f t="shared" ref="IPC28" si="6484">IPA28*$C$28</f>
        <v>1.3022166609451474E+46</v>
      </c>
      <c r="IPD28" s="222">
        <f t="shared" ref="IPD28" si="6485">IPB28*$C$28</f>
        <v>0</v>
      </c>
      <c r="IPE28" s="222">
        <f t="shared" ref="IPE28" si="6486">IPC28*$C$28</f>
        <v>1.3412831607735019E+46</v>
      </c>
      <c r="IPF28" s="222">
        <f t="shared" ref="IPF28" si="6487">IPD28*$C$28</f>
        <v>0</v>
      </c>
      <c r="IPG28" s="222">
        <f t="shared" ref="IPG28" si="6488">IPE28*$C$28</f>
        <v>1.381521655596707E+46</v>
      </c>
      <c r="IPH28" s="222">
        <f t="shared" ref="IPH28" si="6489">IPF28*$C$28</f>
        <v>0</v>
      </c>
      <c r="IPI28" s="222">
        <f t="shared" ref="IPI28" si="6490">IPG28*$C$28</f>
        <v>1.4229673052646084E+46</v>
      </c>
      <c r="IPJ28" s="222">
        <f t="shared" ref="IPJ28" si="6491">IPH28*$C$28</f>
        <v>0</v>
      </c>
      <c r="IPK28" s="222">
        <f t="shared" ref="IPK28" si="6492">IPI28*$C$28</f>
        <v>1.4656563244225468E+46</v>
      </c>
      <c r="IPL28" s="222">
        <f t="shared" ref="IPL28" si="6493">IPJ28*$C$28</f>
        <v>0</v>
      </c>
      <c r="IPM28" s="222">
        <f t="shared" ref="IPM28" si="6494">IPK28*$C$28</f>
        <v>1.5096260141552233E+46</v>
      </c>
      <c r="IPN28" s="222">
        <f t="shared" ref="IPN28" si="6495">IPL28*$C$28</f>
        <v>0</v>
      </c>
      <c r="IPO28" s="222">
        <f t="shared" ref="IPO28" si="6496">IPM28*$C$28</f>
        <v>1.5549147945798801E+46</v>
      </c>
      <c r="IPP28" s="222">
        <f t="shared" ref="IPP28" si="6497">IPN28*$C$28</f>
        <v>0</v>
      </c>
      <c r="IPQ28" s="222">
        <f t="shared" ref="IPQ28" si="6498">IPO28*$C$28</f>
        <v>1.6015622384172764E+46</v>
      </c>
      <c r="IPR28" s="222">
        <f t="shared" ref="IPR28" si="6499">IPP28*$C$28</f>
        <v>0</v>
      </c>
      <c r="IPS28" s="222">
        <f t="shared" ref="IPS28" si="6500">IPQ28*$C$28</f>
        <v>1.6496091055697949E+46</v>
      </c>
      <c r="IPT28" s="222">
        <f t="shared" ref="IPT28" si="6501">IPR28*$C$28</f>
        <v>0</v>
      </c>
      <c r="IPU28" s="222">
        <f t="shared" ref="IPU28" si="6502">IPS28*$C$28</f>
        <v>1.6990973787368888E+46</v>
      </c>
      <c r="IPV28" s="222">
        <f t="shared" ref="IPV28" si="6503">IPT28*$C$28</f>
        <v>0</v>
      </c>
      <c r="IPW28" s="222">
        <f t="shared" ref="IPW28" si="6504">IPU28*$C$28</f>
        <v>1.7500703000989955E+46</v>
      </c>
      <c r="IPX28" s="222">
        <f t="shared" ref="IPX28" si="6505">IPV28*$C$28</f>
        <v>0</v>
      </c>
      <c r="IPY28" s="222">
        <f t="shared" ref="IPY28" si="6506">IPW28*$C$28</f>
        <v>1.8025724091019653E+46</v>
      </c>
      <c r="IPZ28" s="222">
        <f t="shared" ref="IPZ28" si="6507">IPX28*$C$28</f>
        <v>0</v>
      </c>
      <c r="IQA28" s="222">
        <f t="shared" ref="IQA28" si="6508">IPY28*$C$28</f>
        <v>1.8566495813750244E+46</v>
      </c>
      <c r="IQB28" s="222">
        <f t="shared" ref="IQB28" si="6509">IPZ28*$C$28</f>
        <v>0</v>
      </c>
      <c r="IQC28" s="222">
        <f t="shared" ref="IQC28" si="6510">IQA28*$C$28</f>
        <v>1.9123490688162751E+46</v>
      </c>
      <c r="IQD28" s="222">
        <f t="shared" ref="IQD28" si="6511">IQB28*$C$28</f>
        <v>0</v>
      </c>
      <c r="IQE28" s="222">
        <f t="shared" ref="IQE28" si="6512">IQC28*$C$28</f>
        <v>1.9697195408807634E+46</v>
      </c>
      <c r="IQF28" s="222">
        <f t="shared" ref="IQF28" si="6513">IQD28*$C$28</f>
        <v>0</v>
      </c>
      <c r="IQG28" s="222">
        <f t="shared" ref="IQG28" si="6514">IQE28*$C$28</f>
        <v>2.0288111271071863E+46</v>
      </c>
      <c r="IQH28" s="222">
        <f t="shared" ref="IQH28" si="6515">IQF28*$C$28</f>
        <v>0</v>
      </c>
      <c r="IQI28" s="222">
        <f t="shared" ref="IQI28" si="6516">IQG28*$C$28</f>
        <v>2.089675460920402E+46</v>
      </c>
      <c r="IQJ28" s="222">
        <f t="shared" ref="IQJ28" si="6517">IQH28*$C$28</f>
        <v>0</v>
      </c>
      <c r="IQK28" s="222">
        <f t="shared" ref="IQK28" si="6518">IQI28*$C$28</f>
        <v>2.1523657247480142E+46</v>
      </c>
      <c r="IQL28" s="222">
        <f t="shared" ref="IQL28" si="6519">IQJ28*$C$28</f>
        <v>0</v>
      </c>
      <c r="IQM28" s="222">
        <f t="shared" ref="IQM28" si="6520">IQK28*$C$28</f>
        <v>2.2169366964904547E+46</v>
      </c>
      <c r="IQN28" s="222">
        <f t="shared" ref="IQN28" si="6521">IQL28*$C$28</f>
        <v>0</v>
      </c>
      <c r="IQO28" s="222">
        <f t="shared" ref="IQO28" si="6522">IQM28*$C$28</f>
        <v>2.2834447973851684E+46</v>
      </c>
      <c r="IQP28" s="222">
        <f t="shared" ref="IQP28" si="6523">IQN28*$C$28</f>
        <v>0</v>
      </c>
      <c r="IQQ28" s="222">
        <f t="shared" ref="IQQ28" si="6524">IQO28*$C$28</f>
        <v>2.3519481413067234E+46</v>
      </c>
      <c r="IQR28" s="222">
        <f t="shared" ref="IQR28" si="6525">IQP28*$C$28</f>
        <v>0</v>
      </c>
      <c r="IQS28" s="222">
        <f t="shared" ref="IQS28" si="6526">IQQ28*$C$28</f>
        <v>2.4225065855459249E+46</v>
      </c>
      <c r="IQT28" s="222">
        <f t="shared" ref="IQT28" si="6527">IQR28*$C$28</f>
        <v>0</v>
      </c>
      <c r="IQU28" s="222">
        <f t="shared" ref="IQU28" si="6528">IQS28*$C$28</f>
        <v>2.4951817831123029E+46</v>
      </c>
      <c r="IQV28" s="222">
        <f t="shared" ref="IQV28" si="6529">IQT28*$C$28</f>
        <v>0</v>
      </c>
      <c r="IQW28" s="222">
        <f t="shared" ref="IQW28" si="6530">IQU28*$C$28</f>
        <v>2.5700372366056719E+46</v>
      </c>
      <c r="IQX28" s="222">
        <f t="shared" ref="IQX28" si="6531">IQV28*$C$28</f>
        <v>0</v>
      </c>
      <c r="IQY28" s="222">
        <f t="shared" ref="IQY28" si="6532">IQW28*$C$28</f>
        <v>2.6471383537038418E+46</v>
      </c>
      <c r="IQZ28" s="222">
        <f t="shared" ref="IQZ28" si="6533">IQX28*$C$28</f>
        <v>0</v>
      </c>
      <c r="IRA28" s="222">
        <f t="shared" ref="IRA28" si="6534">IQY28*$C$28</f>
        <v>2.7265525043149574E+46</v>
      </c>
      <c r="IRB28" s="222">
        <f t="shared" ref="IRB28" si="6535">IQZ28*$C$28</f>
        <v>0</v>
      </c>
      <c r="IRC28" s="222">
        <f t="shared" ref="IRC28" si="6536">IRA28*$C$28</f>
        <v>2.8083490794444064E+46</v>
      </c>
      <c r="IRD28" s="222">
        <f t="shared" ref="IRD28" si="6537">IRB28*$C$28</f>
        <v>0</v>
      </c>
      <c r="IRE28" s="222">
        <f t="shared" ref="IRE28" si="6538">IRC28*$C$28</f>
        <v>2.8925995518277384E+46</v>
      </c>
      <c r="IRF28" s="222">
        <f t="shared" ref="IRF28" si="6539">IRD28*$C$28</f>
        <v>0</v>
      </c>
      <c r="IRG28" s="222">
        <f t="shared" ref="IRG28" si="6540">IRE28*$C$28</f>
        <v>2.9793775383825705E+46</v>
      </c>
      <c r="IRH28" s="222">
        <f t="shared" ref="IRH28" si="6541">IRF28*$C$28</f>
        <v>0</v>
      </c>
      <c r="IRI28" s="222">
        <f t="shared" ref="IRI28" si="6542">IRG28*$C$28</f>
        <v>3.0687588645340477E+46</v>
      </c>
      <c r="IRJ28" s="222">
        <f t="shared" ref="IRJ28" si="6543">IRH28*$C$28</f>
        <v>0</v>
      </c>
      <c r="IRK28" s="222">
        <f t="shared" ref="IRK28" si="6544">IRI28*$C$28</f>
        <v>3.1608216304700691E+46</v>
      </c>
      <c r="IRL28" s="222">
        <f t="shared" ref="IRL28" si="6545">IRJ28*$C$28</f>
        <v>0</v>
      </c>
      <c r="IRM28" s="222">
        <f t="shared" ref="IRM28" si="6546">IRK28*$C$28</f>
        <v>3.2556462793841712E+46</v>
      </c>
      <c r="IRN28" s="222">
        <f t="shared" ref="IRN28" si="6547">IRL28*$C$28</f>
        <v>0</v>
      </c>
      <c r="IRO28" s="222">
        <f t="shared" ref="IRO28" si="6548">IRM28*$C$28</f>
        <v>3.3533156677656962E+46</v>
      </c>
      <c r="IRP28" s="222">
        <f t="shared" ref="IRP28" si="6549">IRN28*$C$28</f>
        <v>0</v>
      </c>
      <c r="IRQ28" s="222">
        <f t="shared" ref="IRQ28" si="6550">IRO28*$C$28</f>
        <v>3.4539151377986673E+46</v>
      </c>
      <c r="IRR28" s="222">
        <f t="shared" ref="IRR28" si="6551">IRP28*$C$28</f>
        <v>0</v>
      </c>
      <c r="IRS28" s="222">
        <f t="shared" ref="IRS28" si="6552">IRQ28*$C$28</f>
        <v>3.5575325919326273E+46</v>
      </c>
      <c r="IRT28" s="222">
        <f t="shared" ref="IRT28" si="6553">IRR28*$C$28</f>
        <v>0</v>
      </c>
      <c r="IRU28" s="222">
        <f t="shared" ref="IRU28" si="6554">IRS28*$C$28</f>
        <v>3.6642585696906062E+46</v>
      </c>
      <c r="IRV28" s="222">
        <f t="shared" ref="IRV28" si="6555">IRT28*$C$28</f>
        <v>0</v>
      </c>
      <c r="IRW28" s="222">
        <f t="shared" ref="IRW28" si="6556">IRU28*$C$28</f>
        <v>3.7741863267813246E+46</v>
      </c>
      <c r="IRX28" s="222">
        <f t="shared" ref="IRX28" si="6557">IRV28*$C$28</f>
        <v>0</v>
      </c>
      <c r="IRY28" s="222">
        <f t="shared" ref="IRY28" si="6558">IRW28*$C$28</f>
        <v>3.8874119165847643E+46</v>
      </c>
      <c r="IRZ28" s="222">
        <f t="shared" ref="IRZ28" si="6559">IRX28*$C$28</f>
        <v>0</v>
      </c>
      <c r="ISA28" s="222">
        <f t="shared" ref="ISA28" si="6560">IRY28*$C$28</f>
        <v>4.0040342740823075E+46</v>
      </c>
      <c r="ISB28" s="222">
        <f t="shared" ref="ISB28" si="6561">IRZ28*$C$28</f>
        <v>0</v>
      </c>
      <c r="ISC28" s="222">
        <f t="shared" ref="ISC28" si="6562">ISA28*$C$28</f>
        <v>4.124155302304777E+46</v>
      </c>
      <c r="ISD28" s="222">
        <f t="shared" ref="ISD28" si="6563">ISB28*$C$28</f>
        <v>0</v>
      </c>
      <c r="ISE28" s="222">
        <f t="shared" ref="ISE28" si="6564">ISC28*$C$28</f>
        <v>4.2478799613739205E+46</v>
      </c>
      <c r="ISF28" s="222">
        <f t="shared" ref="ISF28" si="6565">ISD28*$C$28</f>
        <v>0</v>
      </c>
      <c r="ISG28" s="222">
        <f t="shared" ref="ISG28" si="6566">ISE28*$C$28</f>
        <v>4.3753163602151381E+46</v>
      </c>
      <c r="ISH28" s="222">
        <f t="shared" ref="ISH28" si="6567">ISF28*$C$28</f>
        <v>0</v>
      </c>
      <c r="ISI28" s="222">
        <f t="shared" ref="ISI28" si="6568">ISG28*$C$28</f>
        <v>4.5065758510215921E+46</v>
      </c>
      <c r="ISJ28" s="222">
        <f t="shared" ref="ISJ28" si="6569">ISH28*$C$28</f>
        <v>0</v>
      </c>
      <c r="ISK28" s="222">
        <f t="shared" ref="ISK28" si="6570">ISI28*$C$28</f>
        <v>4.6417731265522402E+46</v>
      </c>
      <c r="ISL28" s="222">
        <f t="shared" ref="ISL28" si="6571">ISJ28*$C$28</f>
        <v>0</v>
      </c>
      <c r="ISM28" s="222">
        <f t="shared" ref="ISM28" si="6572">ISK28*$C$28</f>
        <v>4.7810263203488072E+46</v>
      </c>
      <c r="ISN28" s="222">
        <f t="shared" ref="ISN28" si="6573">ISL28*$C$28</f>
        <v>0</v>
      </c>
      <c r="ISO28" s="222">
        <f t="shared" ref="ISO28" si="6574">ISM28*$C$28</f>
        <v>4.9244571099592713E+46</v>
      </c>
      <c r="ISP28" s="222">
        <f t="shared" ref="ISP28" si="6575">ISN28*$C$28</f>
        <v>0</v>
      </c>
      <c r="ISQ28" s="222">
        <f t="shared" ref="ISQ28" si="6576">ISO28*$C$28</f>
        <v>5.07219082325805E+46</v>
      </c>
      <c r="ISR28" s="222">
        <f t="shared" ref="ISR28" si="6577">ISP28*$C$28</f>
        <v>0</v>
      </c>
      <c r="ISS28" s="222">
        <f t="shared" ref="ISS28" si="6578">ISQ28*$C$28</f>
        <v>5.2243565479557919E+46</v>
      </c>
      <c r="IST28" s="222">
        <f t="shared" ref="IST28" si="6579">ISR28*$C$28</f>
        <v>0</v>
      </c>
      <c r="ISU28" s="222">
        <f t="shared" ref="ISU28" si="6580">ISS28*$C$28</f>
        <v>5.381087244394466E+46</v>
      </c>
      <c r="ISV28" s="222">
        <f t="shared" ref="ISV28" si="6581">IST28*$C$28</f>
        <v>0</v>
      </c>
      <c r="ISW28" s="222">
        <f t="shared" ref="ISW28" si="6582">ISU28*$C$28</f>
        <v>5.5425198617263003E+46</v>
      </c>
      <c r="ISX28" s="222">
        <f t="shared" ref="ISX28" si="6583">ISV28*$C$28</f>
        <v>0</v>
      </c>
      <c r="ISY28" s="222">
        <f t="shared" ref="ISY28" si="6584">ISW28*$C$28</f>
        <v>5.7087954575780895E+46</v>
      </c>
      <c r="ISZ28" s="222">
        <f t="shared" ref="ISZ28" si="6585">ISX28*$C$28</f>
        <v>0</v>
      </c>
      <c r="ITA28" s="222">
        <f t="shared" ref="ITA28" si="6586">ISY28*$C$28</f>
        <v>5.8800593213054328E+46</v>
      </c>
      <c r="ITB28" s="222">
        <f t="shared" ref="ITB28" si="6587">ISZ28*$C$28</f>
        <v>0</v>
      </c>
      <c r="ITC28" s="222">
        <f t="shared" ref="ITC28" si="6588">ITA28*$C$28</f>
        <v>6.0564611009445963E+46</v>
      </c>
      <c r="ITD28" s="222">
        <f t="shared" ref="ITD28" si="6589">ITB28*$C$28</f>
        <v>0</v>
      </c>
      <c r="ITE28" s="222">
        <f t="shared" ref="ITE28" si="6590">ITC28*$C$28</f>
        <v>6.2381549339729347E+46</v>
      </c>
      <c r="ITF28" s="222">
        <f t="shared" ref="ITF28" si="6591">ITD28*$C$28</f>
        <v>0</v>
      </c>
      <c r="ITG28" s="222">
        <f t="shared" ref="ITG28" si="6592">ITE28*$C$28</f>
        <v>6.4252995819921234E+46</v>
      </c>
      <c r="ITH28" s="222">
        <f t="shared" ref="ITH28" si="6593">ITF28*$C$28</f>
        <v>0</v>
      </c>
      <c r="ITI28" s="222">
        <f t="shared" ref="ITI28" si="6594">ITG28*$C$28</f>
        <v>6.6180585694518875E+46</v>
      </c>
      <c r="ITJ28" s="222">
        <f t="shared" ref="ITJ28" si="6595">ITH28*$C$28</f>
        <v>0</v>
      </c>
      <c r="ITK28" s="222">
        <f t="shared" ref="ITK28" si="6596">ITI28*$C$28</f>
        <v>6.8166003265354442E+46</v>
      </c>
      <c r="ITL28" s="222">
        <f t="shared" ref="ITL28" si="6597">ITJ28*$C$28</f>
        <v>0</v>
      </c>
      <c r="ITM28" s="222">
        <f t="shared" ref="ITM28" si="6598">ITK28*$C$28</f>
        <v>7.0210983363315072E+46</v>
      </c>
      <c r="ITN28" s="222">
        <f t="shared" ref="ITN28" si="6599">ITL28*$C$28</f>
        <v>0</v>
      </c>
      <c r="ITO28" s="222">
        <f t="shared" ref="ITO28" si="6600">ITM28*$C$28</f>
        <v>7.2317312864214525E+46</v>
      </c>
      <c r="ITP28" s="222">
        <f t="shared" ref="ITP28" si="6601">ITN28*$C$28</f>
        <v>0</v>
      </c>
      <c r="ITQ28" s="222">
        <f t="shared" ref="ITQ28" si="6602">ITO28*$C$28</f>
        <v>7.4486832250140963E+46</v>
      </c>
      <c r="ITR28" s="222">
        <f t="shared" ref="ITR28" si="6603">ITP28*$C$28</f>
        <v>0</v>
      </c>
      <c r="ITS28" s="222">
        <f t="shared" ref="ITS28" si="6604">ITQ28*$C$28</f>
        <v>7.6721437217645198E+46</v>
      </c>
      <c r="ITT28" s="222">
        <f t="shared" ref="ITT28" si="6605">ITR28*$C$28</f>
        <v>0</v>
      </c>
      <c r="ITU28" s="222">
        <f t="shared" ref="ITU28" si="6606">ITS28*$C$28</f>
        <v>7.9023080334174561E+46</v>
      </c>
      <c r="ITV28" s="222">
        <f t="shared" ref="ITV28" si="6607">ITT28*$C$28</f>
        <v>0</v>
      </c>
      <c r="ITW28" s="222">
        <f t="shared" ref="ITW28" si="6608">ITU28*$C$28</f>
        <v>8.1393772744199805E+46</v>
      </c>
      <c r="ITX28" s="222">
        <f t="shared" ref="ITX28" si="6609">ITV28*$C$28</f>
        <v>0</v>
      </c>
      <c r="ITY28" s="222">
        <f t="shared" ref="ITY28" si="6610">ITW28*$C$28</f>
        <v>8.3835585926525805E+46</v>
      </c>
      <c r="ITZ28" s="222">
        <f t="shared" ref="ITZ28" si="6611">ITX28*$C$28</f>
        <v>0</v>
      </c>
      <c r="IUA28" s="222">
        <f t="shared" ref="IUA28" si="6612">ITY28*$C$28</f>
        <v>8.6350653504321579E+46</v>
      </c>
      <c r="IUB28" s="222">
        <f t="shared" ref="IUB28" si="6613">ITZ28*$C$28</f>
        <v>0</v>
      </c>
      <c r="IUC28" s="222">
        <f t="shared" ref="IUC28" si="6614">IUA28*$C$28</f>
        <v>8.8941173109451227E+46</v>
      </c>
      <c r="IUD28" s="222">
        <f t="shared" ref="IUD28" si="6615">IUB28*$C$28</f>
        <v>0</v>
      </c>
      <c r="IUE28" s="222">
        <f t="shared" ref="IUE28" si="6616">IUC28*$C$28</f>
        <v>9.1609408302734768E+46</v>
      </c>
      <c r="IUF28" s="222">
        <f t="shared" ref="IUF28" si="6617">IUD28*$C$28</f>
        <v>0</v>
      </c>
      <c r="IUG28" s="222">
        <f t="shared" ref="IUG28" si="6618">IUE28*$C$28</f>
        <v>9.4357690551816808E+46</v>
      </c>
      <c r="IUH28" s="222">
        <f t="shared" ref="IUH28" si="6619">IUF28*$C$28</f>
        <v>0</v>
      </c>
      <c r="IUI28" s="222">
        <f t="shared" ref="IUI28" si="6620">IUG28*$C$28</f>
        <v>9.7188421268371315E+46</v>
      </c>
      <c r="IUJ28" s="222">
        <f t="shared" ref="IUJ28" si="6621">IUH28*$C$28</f>
        <v>0</v>
      </c>
      <c r="IUK28" s="222">
        <f t="shared" ref="IUK28" si="6622">IUI28*$C$28</f>
        <v>1.0010407390642246E+47</v>
      </c>
      <c r="IUL28" s="222">
        <f t="shared" ref="IUL28" si="6623">IUJ28*$C$28</f>
        <v>0</v>
      </c>
      <c r="IUM28" s="222">
        <f t="shared" ref="IUM28" si="6624">IUK28*$C$28</f>
        <v>1.0310719612361514E+47</v>
      </c>
      <c r="IUN28" s="222">
        <f t="shared" ref="IUN28" si="6625">IUL28*$C$28</f>
        <v>0</v>
      </c>
      <c r="IUO28" s="222">
        <f t="shared" ref="IUO28" si="6626">IUM28*$C$28</f>
        <v>1.0620041200732361E+47</v>
      </c>
      <c r="IUP28" s="222">
        <f t="shared" ref="IUP28" si="6627">IUN28*$C$28</f>
        <v>0</v>
      </c>
      <c r="IUQ28" s="222">
        <f t="shared" ref="IUQ28" si="6628">IUO28*$C$28</f>
        <v>1.0938642436754332E+47</v>
      </c>
      <c r="IUR28" s="222">
        <f t="shared" ref="IUR28" si="6629">IUP28*$C$28</f>
        <v>0</v>
      </c>
      <c r="IUS28" s="222">
        <f t="shared" ref="IUS28" si="6630">IUQ28*$C$28</f>
        <v>1.1266801709856962E+47</v>
      </c>
      <c r="IUT28" s="222">
        <f t="shared" ref="IUT28" si="6631">IUR28*$C$28</f>
        <v>0</v>
      </c>
      <c r="IUU28" s="222">
        <f t="shared" ref="IUU28" si="6632">IUS28*$C$28</f>
        <v>1.1604805761152671E+47</v>
      </c>
      <c r="IUV28" s="222">
        <f t="shared" ref="IUV28" si="6633">IUT28*$C$28</f>
        <v>0</v>
      </c>
      <c r="IUW28" s="222">
        <f t="shared" ref="IUW28" si="6634">IUU28*$C$28</f>
        <v>1.1952949933987251E+47</v>
      </c>
      <c r="IUX28" s="222">
        <f t="shared" ref="IUX28" si="6635">IUV28*$C$28</f>
        <v>0</v>
      </c>
      <c r="IUY28" s="222">
        <f t="shared" ref="IUY28" si="6636">IUW28*$C$28</f>
        <v>1.2311538432006868E+47</v>
      </c>
      <c r="IUZ28" s="222">
        <f t="shared" ref="IUZ28" si="6637">IUX28*$C$28</f>
        <v>0</v>
      </c>
      <c r="IVA28" s="222">
        <f t="shared" ref="IVA28" si="6638">IUY28*$C$28</f>
        <v>1.2680884584967074E+47</v>
      </c>
      <c r="IVB28" s="222">
        <f t="shared" ref="IVB28" si="6639">IUZ28*$C$28</f>
        <v>0</v>
      </c>
      <c r="IVC28" s="222">
        <f t="shared" ref="IVC28" si="6640">IVA28*$C$28</f>
        <v>1.3061311122516087E+47</v>
      </c>
      <c r="IVD28" s="222">
        <f t="shared" ref="IVD28" si="6641">IVB28*$C$28</f>
        <v>0</v>
      </c>
      <c r="IVE28" s="222">
        <f t="shared" ref="IVE28" si="6642">IVC28*$C$28</f>
        <v>1.3453150456191571E+47</v>
      </c>
      <c r="IVF28" s="222">
        <f t="shared" ref="IVF28" si="6643">IVD28*$C$28</f>
        <v>0</v>
      </c>
      <c r="IVG28" s="222">
        <f t="shared" ref="IVG28" si="6644">IVE28*$C$28</f>
        <v>1.3856744969877318E+47</v>
      </c>
      <c r="IVH28" s="222">
        <f t="shared" ref="IVH28" si="6645">IVF28*$C$28</f>
        <v>0</v>
      </c>
      <c r="IVI28" s="222">
        <f t="shared" ref="IVI28" si="6646">IVG28*$C$28</f>
        <v>1.4272447318973638E+47</v>
      </c>
      <c r="IVJ28" s="222">
        <f t="shared" ref="IVJ28" si="6647">IVH28*$C$28</f>
        <v>0</v>
      </c>
      <c r="IVK28" s="222">
        <f t="shared" ref="IVK28" si="6648">IVI28*$C$28</f>
        <v>1.4700620738542847E+47</v>
      </c>
      <c r="IVL28" s="222">
        <f t="shared" ref="IVL28" si="6649">IVJ28*$C$28</f>
        <v>0</v>
      </c>
      <c r="IVM28" s="222">
        <f t="shared" ref="IVM28" si="6650">IVK28*$C$28</f>
        <v>1.5141639360699133E+47</v>
      </c>
      <c r="IVN28" s="222">
        <f t="shared" ref="IVN28" si="6651">IVL28*$C$28</f>
        <v>0</v>
      </c>
      <c r="IVO28" s="222">
        <f t="shared" ref="IVO28" si="6652">IVM28*$C$28</f>
        <v>1.5595888541520109E+47</v>
      </c>
      <c r="IVP28" s="222">
        <f t="shared" ref="IVP28" si="6653">IVN28*$C$28</f>
        <v>0</v>
      </c>
      <c r="IVQ28" s="222">
        <f t="shared" ref="IVQ28" si="6654">IVO28*$C$28</f>
        <v>1.6063765197765711E+47</v>
      </c>
      <c r="IVR28" s="222">
        <f t="shared" ref="IVR28" si="6655">IVP28*$C$28</f>
        <v>0</v>
      </c>
      <c r="IVS28" s="222">
        <f t="shared" ref="IVS28" si="6656">IVQ28*$C$28</f>
        <v>1.6545678153698683E+47</v>
      </c>
      <c r="IVT28" s="222">
        <f t="shared" ref="IVT28" si="6657">IVR28*$C$28</f>
        <v>0</v>
      </c>
      <c r="IVU28" s="222">
        <f t="shared" ref="IVU28" si="6658">IVS28*$C$28</f>
        <v>1.7042048498309645E+47</v>
      </c>
      <c r="IVV28" s="222">
        <f t="shared" ref="IVV28" si="6659">IVT28*$C$28</f>
        <v>0</v>
      </c>
      <c r="IVW28" s="222">
        <f t="shared" ref="IVW28" si="6660">IVU28*$C$28</f>
        <v>1.7553309953258935E+47</v>
      </c>
      <c r="IVX28" s="222">
        <f t="shared" ref="IVX28" si="6661">IVV28*$C$28</f>
        <v>0</v>
      </c>
      <c r="IVY28" s="222">
        <f t="shared" ref="IVY28" si="6662">IVW28*$C$28</f>
        <v>1.8079909251856704E+47</v>
      </c>
      <c r="IVZ28" s="222">
        <f t="shared" ref="IVZ28" si="6663">IVX28*$C$28</f>
        <v>0</v>
      </c>
      <c r="IWA28" s="222">
        <f t="shared" ref="IWA28" si="6664">IVY28*$C$28</f>
        <v>1.8622306529412403E+47</v>
      </c>
      <c r="IWB28" s="222">
        <f t="shared" ref="IWB28" si="6665">IVZ28*$C$28</f>
        <v>0</v>
      </c>
      <c r="IWC28" s="222">
        <f t="shared" ref="IWC28" si="6666">IWA28*$C$28</f>
        <v>1.9180975725294777E+47</v>
      </c>
      <c r="IWD28" s="222">
        <f t="shared" ref="IWD28" si="6667">IWB28*$C$28</f>
        <v>0</v>
      </c>
      <c r="IWE28" s="222">
        <f t="shared" ref="IWE28" si="6668">IWC28*$C$28</f>
        <v>1.975640499705362E+47</v>
      </c>
      <c r="IWF28" s="222">
        <f t="shared" ref="IWF28" si="6669">IWD28*$C$28</f>
        <v>0</v>
      </c>
      <c r="IWG28" s="222">
        <f t="shared" ref="IWG28" si="6670">IWE28*$C$28</f>
        <v>2.0349097146965229E+47</v>
      </c>
      <c r="IWH28" s="222">
        <f t="shared" ref="IWH28" si="6671">IWF28*$C$28</f>
        <v>0</v>
      </c>
      <c r="IWI28" s="222">
        <f t="shared" ref="IWI28" si="6672">IWG28*$C$28</f>
        <v>2.0959570061374185E+47</v>
      </c>
      <c r="IWJ28" s="222">
        <f t="shared" ref="IWJ28" si="6673">IWH28*$C$28</f>
        <v>0</v>
      </c>
      <c r="IWK28" s="222">
        <f t="shared" ref="IWK28" si="6674">IWI28*$C$28</f>
        <v>2.1588357163215411E+47</v>
      </c>
      <c r="IWL28" s="222">
        <f t="shared" ref="IWL28" si="6675">IWJ28*$C$28</f>
        <v>0</v>
      </c>
      <c r="IWM28" s="222">
        <f t="shared" ref="IWM28" si="6676">IWK28*$C$28</f>
        <v>2.2236007878111874E+47</v>
      </c>
      <c r="IWN28" s="222">
        <f t="shared" ref="IWN28" si="6677">IWL28*$C$28</f>
        <v>0</v>
      </c>
      <c r="IWO28" s="222">
        <f t="shared" ref="IWO28" si="6678">IWM28*$C$28</f>
        <v>2.2903088114455232E+47</v>
      </c>
      <c r="IWP28" s="222">
        <f t="shared" ref="IWP28" si="6679">IWN28*$C$28</f>
        <v>0</v>
      </c>
      <c r="IWQ28" s="222">
        <f t="shared" ref="IWQ28" si="6680">IWO28*$C$28</f>
        <v>2.3590180757888889E+47</v>
      </c>
      <c r="IWR28" s="222">
        <f t="shared" ref="IWR28" si="6681">IWP28*$C$28</f>
        <v>0</v>
      </c>
      <c r="IWS28" s="222">
        <f t="shared" ref="IWS28" si="6682">IWQ28*$C$28</f>
        <v>2.4297886180625555E+47</v>
      </c>
      <c r="IWT28" s="222">
        <f t="shared" ref="IWT28" si="6683">IWR28*$C$28</f>
        <v>0</v>
      </c>
      <c r="IWU28" s="222">
        <f t="shared" ref="IWU28" si="6684">IWS28*$C$28</f>
        <v>2.5026822766044324E+47</v>
      </c>
      <c r="IWV28" s="222">
        <f t="shared" ref="IWV28" si="6685">IWT28*$C$28</f>
        <v>0</v>
      </c>
      <c r="IWW28" s="222">
        <f t="shared" ref="IWW28" si="6686">IWU28*$C$28</f>
        <v>2.5777627449025653E+47</v>
      </c>
      <c r="IWX28" s="222">
        <f t="shared" ref="IWX28" si="6687">IWV28*$C$28</f>
        <v>0</v>
      </c>
      <c r="IWY28" s="222">
        <f t="shared" ref="IWY28" si="6688">IWW28*$C$28</f>
        <v>2.6550956272496424E+47</v>
      </c>
      <c r="IWZ28" s="222">
        <f t="shared" ref="IWZ28" si="6689">IWX28*$C$28</f>
        <v>0</v>
      </c>
      <c r="IXA28" s="222">
        <f t="shared" ref="IXA28" si="6690">IWY28*$C$28</f>
        <v>2.7347484960671316E+47</v>
      </c>
      <c r="IXB28" s="222">
        <f t="shared" ref="IXB28" si="6691">IWZ28*$C$28</f>
        <v>0</v>
      </c>
      <c r="IXC28" s="222">
        <f t="shared" ref="IXC28" si="6692">IXA28*$C$28</f>
        <v>2.8167909509491455E+47</v>
      </c>
      <c r="IXD28" s="222">
        <f t="shared" ref="IXD28" si="6693">IXB28*$C$28</f>
        <v>0</v>
      </c>
      <c r="IXE28" s="222">
        <f t="shared" ref="IXE28" si="6694">IXC28*$C$28</f>
        <v>2.9012946794776198E+47</v>
      </c>
      <c r="IXF28" s="222">
        <f t="shared" ref="IXF28" si="6695">IXD28*$C$28</f>
        <v>0</v>
      </c>
      <c r="IXG28" s="222">
        <f t="shared" ref="IXG28" si="6696">IXE28*$C$28</f>
        <v>2.9883335198619485E+47</v>
      </c>
      <c r="IXH28" s="222">
        <f t="shared" ref="IXH28" si="6697">IXF28*$C$28</f>
        <v>0</v>
      </c>
      <c r="IXI28" s="222">
        <f t="shared" ref="IXI28" si="6698">IXG28*$C$28</f>
        <v>3.0779835254578068E+47</v>
      </c>
      <c r="IXJ28" s="222">
        <f t="shared" ref="IXJ28" si="6699">IXH28*$C$28</f>
        <v>0</v>
      </c>
      <c r="IXK28" s="222">
        <f t="shared" ref="IXK28" si="6700">IXI28*$C$28</f>
        <v>3.1703230312215412E+47</v>
      </c>
      <c r="IXL28" s="222">
        <f t="shared" ref="IXL28" si="6701">IXJ28*$C$28</f>
        <v>0</v>
      </c>
      <c r="IXM28" s="222">
        <f t="shared" ref="IXM28" si="6702">IXK28*$C$28</f>
        <v>3.2654327221581874E+47</v>
      </c>
      <c r="IXN28" s="222">
        <f t="shared" ref="IXN28" si="6703">IXL28*$C$28</f>
        <v>0</v>
      </c>
      <c r="IXO28" s="222">
        <f t="shared" ref="IXO28" si="6704">IXM28*$C$28</f>
        <v>3.3633957038229331E+47</v>
      </c>
      <c r="IXP28" s="222">
        <f t="shared" ref="IXP28" si="6705">IXN28*$C$28</f>
        <v>0</v>
      </c>
      <c r="IXQ28" s="222">
        <f t="shared" ref="IXQ28" si="6706">IXO28*$C$28</f>
        <v>3.464297574937621E+47</v>
      </c>
      <c r="IXR28" s="222">
        <f t="shared" ref="IXR28" si="6707">IXP28*$C$28</f>
        <v>0</v>
      </c>
      <c r="IXS28" s="222">
        <f t="shared" ref="IXS28" si="6708">IXQ28*$C$28</f>
        <v>3.5682265021857495E+47</v>
      </c>
      <c r="IXT28" s="222">
        <f t="shared" ref="IXT28" si="6709">IXR28*$C$28</f>
        <v>0</v>
      </c>
      <c r="IXU28" s="222">
        <f t="shared" ref="IXU28" si="6710">IXS28*$C$28</f>
        <v>3.6752732972513219E+47</v>
      </c>
      <c r="IXV28" s="222">
        <f t="shared" ref="IXV28" si="6711">IXT28*$C$28</f>
        <v>0</v>
      </c>
      <c r="IXW28" s="222">
        <f t="shared" ref="IXW28" si="6712">IXU28*$C$28</f>
        <v>3.7855314961688614E+47</v>
      </c>
      <c r="IXX28" s="222">
        <f t="shared" ref="IXX28" si="6713">IXV28*$C$28</f>
        <v>0</v>
      </c>
      <c r="IXY28" s="222">
        <f t="shared" ref="IXY28" si="6714">IXW28*$C$28</f>
        <v>3.8990974410539277E+47</v>
      </c>
      <c r="IXZ28" s="222">
        <f t="shared" ref="IXZ28" si="6715">IXX28*$C$28</f>
        <v>0</v>
      </c>
      <c r="IYA28" s="222">
        <f t="shared" ref="IYA28" si="6716">IXY28*$C$28</f>
        <v>4.0160703642855459E+47</v>
      </c>
      <c r="IYB28" s="222">
        <f t="shared" ref="IYB28" si="6717">IXZ28*$C$28</f>
        <v>0</v>
      </c>
      <c r="IYC28" s="222">
        <f t="shared" ref="IYC28" si="6718">IYA28*$C$28</f>
        <v>4.1365524752141125E+47</v>
      </c>
      <c r="IYD28" s="222">
        <f t="shared" ref="IYD28" si="6719">IYB28*$C$28</f>
        <v>0</v>
      </c>
      <c r="IYE28" s="222">
        <f t="shared" ref="IYE28" si="6720">IYC28*$C$28</f>
        <v>4.260649049470536E+47</v>
      </c>
      <c r="IYF28" s="222">
        <f t="shared" ref="IYF28" si="6721">IYD28*$C$28</f>
        <v>0</v>
      </c>
      <c r="IYG28" s="222">
        <f t="shared" ref="IYG28" si="6722">IYE28*$C$28</f>
        <v>4.388468520954652E+47</v>
      </c>
      <c r="IYH28" s="222">
        <f t="shared" ref="IYH28" si="6723">IYF28*$C$28</f>
        <v>0</v>
      </c>
      <c r="IYI28" s="222">
        <f t="shared" ref="IYI28" si="6724">IYG28*$C$28</f>
        <v>4.5201225765832918E+47</v>
      </c>
      <c r="IYJ28" s="222">
        <f t="shared" ref="IYJ28" si="6725">IYH28*$C$28</f>
        <v>0</v>
      </c>
      <c r="IYK28" s="222">
        <f t="shared" ref="IYK28" si="6726">IYI28*$C$28</f>
        <v>4.6557262538807906E+47</v>
      </c>
      <c r="IYL28" s="222">
        <f t="shared" ref="IYL28" si="6727">IYJ28*$C$28</f>
        <v>0</v>
      </c>
      <c r="IYM28" s="222">
        <f t="shared" ref="IYM28" si="6728">IYK28*$C$28</f>
        <v>4.7953980414972148E+47</v>
      </c>
      <c r="IYN28" s="222">
        <f t="shared" ref="IYN28" si="6729">IYL28*$C$28</f>
        <v>0</v>
      </c>
      <c r="IYO28" s="222">
        <f t="shared" ref="IYO28" si="6730">IYM28*$C$28</f>
        <v>4.9392599827421316E+47</v>
      </c>
      <c r="IYP28" s="222">
        <f t="shared" ref="IYP28" si="6731">IYN28*$C$28</f>
        <v>0</v>
      </c>
      <c r="IYQ28" s="222">
        <f t="shared" ref="IYQ28" si="6732">IYO28*$C$28</f>
        <v>5.0874377822243958E+47</v>
      </c>
      <c r="IYR28" s="222">
        <f t="shared" ref="IYR28" si="6733">IYP28*$C$28</f>
        <v>0</v>
      </c>
      <c r="IYS28" s="222">
        <f t="shared" ref="IYS28" si="6734">IYQ28*$C$28</f>
        <v>5.2400609156911279E+47</v>
      </c>
      <c r="IYT28" s="222">
        <f t="shared" ref="IYT28" si="6735">IYR28*$C$28</f>
        <v>0</v>
      </c>
      <c r="IYU28" s="222">
        <f t="shared" ref="IYU28" si="6736">IYS28*$C$28</f>
        <v>5.397262743161862E+47</v>
      </c>
      <c r="IYV28" s="222">
        <f t="shared" ref="IYV28" si="6737">IYT28*$C$28</f>
        <v>0</v>
      </c>
      <c r="IYW28" s="222">
        <f t="shared" ref="IYW28" si="6738">IYU28*$C$28</f>
        <v>5.5591806254567182E+47</v>
      </c>
      <c r="IYX28" s="222">
        <f t="shared" ref="IYX28" si="6739">IYV28*$C$28</f>
        <v>0</v>
      </c>
      <c r="IYY28" s="222">
        <f t="shared" ref="IYY28" si="6740">IYW28*$C$28</f>
        <v>5.7259560442204201E+47</v>
      </c>
      <c r="IYZ28" s="222">
        <f t="shared" ref="IYZ28" si="6741">IYX28*$C$28</f>
        <v>0</v>
      </c>
      <c r="IZA28" s="222">
        <f t="shared" ref="IZA28" si="6742">IYY28*$C$28</f>
        <v>5.8977347255470331E+47</v>
      </c>
      <c r="IZB28" s="222">
        <f t="shared" ref="IZB28" si="6743">IYZ28*$C$28</f>
        <v>0</v>
      </c>
      <c r="IZC28" s="222">
        <f t="shared" ref="IZC28" si="6744">IZA28*$C$28</f>
        <v>6.0746667673134445E+47</v>
      </c>
      <c r="IZD28" s="222">
        <f t="shared" ref="IZD28" si="6745">IZB28*$C$28</f>
        <v>0</v>
      </c>
      <c r="IZE28" s="222">
        <f t="shared" ref="IZE28" si="6746">IZC28*$C$28</f>
        <v>6.2569067703328477E+47</v>
      </c>
      <c r="IZF28" s="222">
        <f t="shared" ref="IZF28" si="6747">IZD28*$C$28</f>
        <v>0</v>
      </c>
      <c r="IZG28" s="222">
        <f t="shared" ref="IZG28" si="6748">IZE28*$C$28</f>
        <v>6.4446139734428335E+47</v>
      </c>
      <c r="IZH28" s="222">
        <f t="shared" ref="IZH28" si="6749">IZF28*$C$28</f>
        <v>0</v>
      </c>
      <c r="IZI28" s="222">
        <f t="shared" ref="IZI28" si="6750">IZG28*$C$28</f>
        <v>6.6379523926461183E+47</v>
      </c>
      <c r="IZJ28" s="222">
        <f t="shared" ref="IZJ28" si="6751">IZH28*$C$28</f>
        <v>0</v>
      </c>
      <c r="IZK28" s="222">
        <f t="shared" ref="IZK28" si="6752">IZI28*$C$28</f>
        <v>6.8370909644255019E+47</v>
      </c>
      <c r="IZL28" s="222">
        <f t="shared" ref="IZL28" si="6753">IZJ28*$C$28</f>
        <v>0</v>
      </c>
      <c r="IZM28" s="222">
        <f t="shared" ref="IZM28" si="6754">IZK28*$C$28</f>
        <v>7.0422036933582675E+47</v>
      </c>
      <c r="IZN28" s="222">
        <f t="shared" ref="IZN28" si="6755">IZL28*$C$28</f>
        <v>0</v>
      </c>
      <c r="IZO28" s="222">
        <f t="shared" ref="IZO28" si="6756">IZM28*$C$28</f>
        <v>7.2534698041590155E+47</v>
      </c>
      <c r="IZP28" s="222">
        <f t="shared" ref="IZP28" si="6757">IZN28*$C$28</f>
        <v>0</v>
      </c>
      <c r="IZQ28" s="222">
        <f t="shared" ref="IZQ28" si="6758">IZO28*$C$28</f>
        <v>7.4710738982837863E+47</v>
      </c>
      <c r="IZR28" s="222">
        <f t="shared" ref="IZR28" si="6759">IZP28*$C$28</f>
        <v>0</v>
      </c>
      <c r="IZS28" s="222">
        <f t="shared" ref="IZS28" si="6760">IZQ28*$C$28</f>
        <v>7.6952061152322993E+47</v>
      </c>
      <c r="IZT28" s="222">
        <f t="shared" ref="IZT28" si="6761">IZR28*$C$28</f>
        <v>0</v>
      </c>
      <c r="IZU28" s="222">
        <f t="shared" ref="IZU28" si="6762">IZS28*$C$28</f>
        <v>7.926062298689269E+47</v>
      </c>
      <c r="IZV28" s="222">
        <f t="shared" ref="IZV28" si="6763">IZT28*$C$28</f>
        <v>0</v>
      </c>
      <c r="IZW28" s="222">
        <f t="shared" ref="IZW28" si="6764">IZU28*$C$28</f>
        <v>8.1638441676499468E+47</v>
      </c>
      <c r="IZX28" s="222">
        <f t="shared" ref="IZX28" si="6765">IZV28*$C$28</f>
        <v>0</v>
      </c>
      <c r="IZY28" s="222">
        <f t="shared" ref="IZY28" si="6766">IZW28*$C$28</f>
        <v>8.4087594926794453E+47</v>
      </c>
      <c r="IZZ28" s="222">
        <f t="shared" ref="IZZ28" si="6767">IZX28*$C$28</f>
        <v>0</v>
      </c>
      <c r="JAA28" s="222">
        <f t="shared" ref="JAA28" si="6768">IZY28*$C$28</f>
        <v>8.6610222774598287E+47</v>
      </c>
      <c r="JAB28" s="222">
        <f t="shared" ref="JAB28" si="6769">IZZ28*$C$28</f>
        <v>0</v>
      </c>
      <c r="JAC28" s="222">
        <f t="shared" ref="JAC28" si="6770">JAA28*$C$28</f>
        <v>8.9208529457836232E+47</v>
      </c>
      <c r="JAD28" s="222">
        <f t="shared" ref="JAD28" si="6771">JAB28*$C$28</f>
        <v>0</v>
      </c>
      <c r="JAE28" s="222">
        <f t="shared" ref="JAE28" si="6772">JAC28*$C$28</f>
        <v>9.1884785341571323E+47</v>
      </c>
      <c r="JAF28" s="222">
        <f t="shared" ref="JAF28" si="6773">JAD28*$C$28</f>
        <v>0</v>
      </c>
      <c r="JAG28" s="222">
        <f t="shared" ref="JAG28" si="6774">JAE28*$C$28</f>
        <v>9.464132890181847E+47</v>
      </c>
      <c r="JAH28" s="222">
        <f t="shared" ref="JAH28" si="6775">JAF28*$C$28</f>
        <v>0</v>
      </c>
      <c r="JAI28" s="222">
        <f t="shared" ref="JAI28" si="6776">JAG28*$C$28</f>
        <v>9.7480568768873028E+47</v>
      </c>
      <c r="JAJ28" s="222">
        <f t="shared" ref="JAJ28" si="6777">JAH28*$C$28</f>
        <v>0</v>
      </c>
      <c r="JAK28" s="222">
        <f t="shared" ref="JAK28" si="6778">JAI28*$C$28</f>
        <v>1.0040498583193922E+48</v>
      </c>
      <c r="JAL28" s="222">
        <f t="shared" ref="JAL28" si="6779">JAJ28*$C$28</f>
        <v>0</v>
      </c>
      <c r="JAM28" s="222">
        <f t="shared" ref="JAM28" si="6780">JAK28*$C$28</f>
        <v>1.034171354068974E+48</v>
      </c>
      <c r="JAN28" s="222">
        <f t="shared" ref="JAN28" si="6781">JAL28*$C$28</f>
        <v>0</v>
      </c>
      <c r="JAO28" s="222">
        <f t="shared" ref="JAO28" si="6782">JAM28*$C$28</f>
        <v>1.0651964946910433E+48</v>
      </c>
      <c r="JAP28" s="222">
        <f t="shared" ref="JAP28" si="6783">JAN28*$C$28</f>
        <v>0</v>
      </c>
      <c r="JAQ28" s="222">
        <f t="shared" ref="JAQ28" si="6784">JAO28*$C$28</f>
        <v>1.0971523895317747E+48</v>
      </c>
      <c r="JAR28" s="222">
        <f t="shared" ref="JAR28" si="6785">JAP28*$C$28</f>
        <v>0</v>
      </c>
      <c r="JAS28" s="222">
        <f t="shared" ref="JAS28" si="6786">JAQ28*$C$28</f>
        <v>1.130066961217728E+48</v>
      </c>
      <c r="JAT28" s="222">
        <f t="shared" ref="JAT28" si="6787">JAR28*$C$28</f>
        <v>0</v>
      </c>
      <c r="JAU28" s="222">
        <f t="shared" ref="JAU28" si="6788">JAS28*$C$28</f>
        <v>1.16396897005426E+48</v>
      </c>
      <c r="JAV28" s="222">
        <f t="shared" ref="JAV28" si="6789">JAT28*$C$28</f>
        <v>0</v>
      </c>
      <c r="JAW28" s="222">
        <f t="shared" ref="JAW28" si="6790">JAU28*$C$28</f>
        <v>1.1988880391558878E+48</v>
      </c>
      <c r="JAX28" s="222">
        <f t="shared" ref="JAX28" si="6791">JAV28*$C$28</f>
        <v>0</v>
      </c>
      <c r="JAY28" s="222">
        <f t="shared" ref="JAY28" si="6792">JAW28*$C$28</f>
        <v>1.2348546803305644E+48</v>
      </c>
      <c r="JAZ28" s="222">
        <f t="shared" ref="JAZ28" si="6793">JAX28*$C$28</f>
        <v>0</v>
      </c>
      <c r="JBA28" s="222">
        <f t="shared" ref="JBA28" si="6794">JAY28*$C$28</f>
        <v>1.2719003207404814E+48</v>
      </c>
      <c r="JBB28" s="222">
        <f t="shared" ref="JBB28" si="6795">JAZ28*$C$28</f>
        <v>0</v>
      </c>
      <c r="JBC28" s="222">
        <f t="shared" ref="JBC28" si="6796">JBA28*$C$28</f>
        <v>1.3100573303626959E+48</v>
      </c>
      <c r="JBD28" s="222">
        <f t="shared" ref="JBD28" si="6797">JBB28*$C$28</f>
        <v>0</v>
      </c>
      <c r="JBE28" s="222">
        <f t="shared" ref="JBE28" si="6798">JBC28*$C$28</f>
        <v>1.3493590502735768E+48</v>
      </c>
      <c r="JBF28" s="222">
        <f t="shared" ref="JBF28" si="6799">JBD28*$C$28</f>
        <v>0</v>
      </c>
      <c r="JBG28" s="222">
        <f t="shared" ref="JBG28" si="6800">JBE28*$C$28</f>
        <v>1.3898398217817841E+48</v>
      </c>
      <c r="JBH28" s="222">
        <f t="shared" ref="JBH28" si="6801">JBF28*$C$28</f>
        <v>0</v>
      </c>
      <c r="JBI28" s="222">
        <f t="shared" ref="JBI28" si="6802">JBG28*$C$28</f>
        <v>1.4315350164352377E+48</v>
      </c>
      <c r="JBJ28" s="222">
        <f t="shared" ref="JBJ28" si="6803">JBH28*$C$28</f>
        <v>0</v>
      </c>
      <c r="JBK28" s="222">
        <f t="shared" ref="JBK28" si="6804">JBI28*$C$28</f>
        <v>1.4744810669282949E+48</v>
      </c>
      <c r="JBL28" s="222">
        <f t="shared" ref="JBL28" si="6805">JBJ28*$C$28</f>
        <v>0</v>
      </c>
      <c r="JBM28" s="222">
        <f t="shared" ref="JBM28" si="6806">JBK28*$C$28</f>
        <v>1.5187154989361438E+48</v>
      </c>
      <c r="JBN28" s="222">
        <f t="shared" ref="JBN28" si="6807">JBL28*$C$28</f>
        <v>0</v>
      </c>
      <c r="JBO28" s="222">
        <f t="shared" ref="JBO28" si="6808">JBM28*$C$28</f>
        <v>1.5642769639042282E+48</v>
      </c>
      <c r="JBP28" s="222">
        <f t="shared" ref="JBP28" si="6809">JBN28*$C$28</f>
        <v>0</v>
      </c>
      <c r="JBQ28" s="222">
        <f t="shared" ref="JBQ28" si="6810">JBO28*$C$28</f>
        <v>1.6112052728213552E+48</v>
      </c>
      <c r="JBR28" s="222">
        <f t="shared" ref="JBR28" si="6811">JBP28*$C$28</f>
        <v>0</v>
      </c>
      <c r="JBS28" s="222">
        <f t="shared" ref="JBS28" si="6812">JBQ28*$C$28</f>
        <v>1.6595414310059958E+48</v>
      </c>
      <c r="JBT28" s="222">
        <f t="shared" ref="JBT28" si="6813">JBR28*$C$28</f>
        <v>0</v>
      </c>
      <c r="JBU28" s="222">
        <f t="shared" ref="JBU28" si="6814">JBS28*$C$28</f>
        <v>1.7093276739361756E+48</v>
      </c>
      <c r="JBV28" s="222">
        <f t="shared" ref="JBV28" si="6815">JBT28*$C$28</f>
        <v>0</v>
      </c>
      <c r="JBW28" s="222">
        <f t="shared" ref="JBW28" si="6816">JBU28*$C$28</f>
        <v>1.7606075041542608E+48</v>
      </c>
      <c r="JBX28" s="222">
        <f t="shared" ref="JBX28" si="6817">JBV28*$C$28</f>
        <v>0</v>
      </c>
      <c r="JBY28" s="222">
        <f t="shared" ref="JBY28" si="6818">JBW28*$C$28</f>
        <v>1.8134257292788886E+48</v>
      </c>
      <c r="JBZ28" s="222">
        <f t="shared" ref="JBZ28" si="6819">JBX28*$C$28</f>
        <v>0</v>
      </c>
      <c r="JCA28" s="222">
        <f t="shared" ref="JCA28" si="6820">JBY28*$C$28</f>
        <v>1.8678285011572553E+48</v>
      </c>
      <c r="JCB28" s="222">
        <f t="shared" ref="JCB28" si="6821">JBZ28*$C$28</f>
        <v>0</v>
      </c>
      <c r="JCC28" s="222">
        <f t="shared" ref="JCC28" si="6822">JCA28*$C$28</f>
        <v>1.923863356191973E+48</v>
      </c>
      <c r="JCD28" s="222">
        <f t="shared" ref="JCD28" si="6823">JCB28*$C$28</f>
        <v>0</v>
      </c>
      <c r="JCE28" s="222">
        <f t="shared" ref="JCE28" si="6824">JCC28*$C$28</f>
        <v>1.9815792568777324E+48</v>
      </c>
      <c r="JCF28" s="222">
        <f t="shared" ref="JCF28" si="6825">JCD28*$C$28</f>
        <v>0</v>
      </c>
      <c r="JCG28" s="222">
        <f t="shared" ref="JCG28" si="6826">JCE28*$C$28</f>
        <v>2.0410266345840644E+48</v>
      </c>
      <c r="JCH28" s="222">
        <f t="shared" ref="JCH28" si="6827">JCF28*$C$28</f>
        <v>0</v>
      </c>
      <c r="JCI28" s="222">
        <f t="shared" ref="JCI28" si="6828">JCG28*$C$28</f>
        <v>2.1022574336215864E+48</v>
      </c>
      <c r="JCJ28" s="222">
        <f t="shared" ref="JCJ28" si="6829">JCH28*$C$28</f>
        <v>0</v>
      </c>
      <c r="JCK28" s="222">
        <f t="shared" ref="JCK28" si="6830">JCI28*$C$28</f>
        <v>2.165325156630234E+48</v>
      </c>
      <c r="JCL28" s="222">
        <f t="shared" ref="JCL28" si="6831">JCJ28*$C$28</f>
        <v>0</v>
      </c>
      <c r="JCM28" s="222">
        <f t="shared" ref="JCM28" si="6832">JCK28*$C$28</f>
        <v>2.230284911329141E+48</v>
      </c>
      <c r="JCN28" s="222">
        <f t="shared" ref="JCN28" si="6833">JCL28*$C$28</f>
        <v>0</v>
      </c>
      <c r="JCO28" s="222">
        <f t="shared" ref="JCO28" si="6834">JCM28*$C$28</f>
        <v>2.2971934586690154E+48</v>
      </c>
      <c r="JCP28" s="222">
        <f t="shared" ref="JCP28" si="6835">JCN28*$C$28</f>
        <v>0</v>
      </c>
      <c r="JCQ28" s="222">
        <f t="shared" ref="JCQ28" si="6836">JCO28*$C$28</f>
        <v>2.3661092624290859E+48</v>
      </c>
      <c r="JCR28" s="222">
        <f t="shared" ref="JCR28" si="6837">JCP28*$C$28</f>
        <v>0</v>
      </c>
      <c r="JCS28" s="222">
        <f t="shared" ref="JCS28" si="6838">JCQ28*$C$28</f>
        <v>2.4370925403019587E+48</v>
      </c>
      <c r="JCT28" s="222">
        <f t="shared" ref="JCT28" si="6839">JCR28*$C$28</f>
        <v>0</v>
      </c>
      <c r="JCU28" s="222">
        <f t="shared" ref="JCU28" si="6840">JCS28*$C$28</f>
        <v>2.5102053165110177E+48</v>
      </c>
      <c r="JCV28" s="222">
        <f t="shared" ref="JCV28" si="6841">JCT28*$C$28</f>
        <v>0</v>
      </c>
      <c r="JCW28" s="222">
        <f t="shared" ref="JCW28" si="6842">JCU28*$C$28</f>
        <v>2.5855114760063482E+48</v>
      </c>
      <c r="JCX28" s="222">
        <f t="shared" ref="JCX28" si="6843">JCV28*$C$28</f>
        <v>0</v>
      </c>
      <c r="JCY28" s="222">
        <f t="shared" ref="JCY28" si="6844">JCW28*$C$28</f>
        <v>2.6630768202865388E+48</v>
      </c>
      <c r="JCZ28" s="222">
        <f t="shared" ref="JCZ28" si="6845">JCX28*$C$28</f>
        <v>0</v>
      </c>
      <c r="JDA28" s="222">
        <f t="shared" ref="JDA28" si="6846">JCY28*$C$28</f>
        <v>2.7429691248951351E+48</v>
      </c>
      <c r="JDB28" s="222">
        <f t="shared" ref="JDB28" si="6847">JCZ28*$C$28</f>
        <v>0</v>
      </c>
      <c r="JDC28" s="222">
        <f t="shared" ref="JDC28" si="6848">JDA28*$C$28</f>
        <v>2.8252581986419891E+48</v>
      </c>
      <c r="JDD28" s="222">
        <f t="shared" ref="JDD28" si="6849">JDB28*$C$28</f>
        <v>0</v>
      </c>
      <c r="JDE28" s="222">
        <f t="shared" ref="JDE28" si="6850">JDC28*$C$28</f>
        <v>2.9100159446012487E+48</v>
      </c>
      <c r="JDF28" s="222">
        <f t="shared" ref="JDF28" si="6851">JDD28*$C$28</f>
        <v>0</v>
      </c>
      <c r="JDG28" s="222">
        <f t="shared" ref="JDG28" si="6852">JDE28*$C$28</f>
        <v>2.9973164229392865E+48</v>
      </c>
      <c r="JDH28" s="222">
        <f t="shared" ref="JDH28" si="6853">JDF28*$C$28</f>
        <v>0</v>
      </c>
      <c r="JDI28" s="222">
        <f t="shared" ref="JDI28" si="6854">JDG28*$C$28</f>
        <v>3.0872359156274652E+48</v>
      </c>
      <c r="JDJ28" s="222">
        <f t="shared" ref="JDJ28" si="6855">JDH28*$C$28</f>
        <v>0</v>
      </c>
      <c r="JDK28" s="222">
        <f t="shared" ref="JDK28" si="6856">JDI28*$C$28</f>
        <v>3.1798529930962889E+48</v>
      </c>
      <c r="JDL28" s="222">
        <f t="shared" ref="JDL28" si="6857">JDJ28*$C$28</f>
        <v>0</v>
      </c>
      <c r="JDM28" s="222">
        <f t="shared" ref="JDM28" si="6858">JDK28*$C$28</f>
        <v>3.2752485828891779E+48</v>
      </c>
      <c r="JDN28" s="222">
        <f t="shared" ref="JDN28" si="6859">JDL28*$C$28</f>
        <v>0</v>
      </c>
      <c r="JDO28" s="222">
        <f t="shared" ref="JDO28" si="6860">JDM28*$C$28</f>
        <v>3.3735060403758532E+48</v>
      </c>
      <c r="JDP28" s="222">
        <f t="shared" ref="JDP28" si="6861">JDN28*$C$28</f>
        <v>0</v>
      </c>
      <c r="JDQ28" s="222">
        <f t="shared" ref="JDQ28" si="6862">JDO28*$C$28</f>
        <v>3.474711221587129E+48</v>
      </c>
      <c r="JDR28" s="222">
        <f t="shared" ref="JDR28" si="6863">JDP28*$C$28</f>
        <v>0</v>
      </c>
      <c r="JDS28" s="222">
        <f t="shared" ref="JDS28" si="6864">JDQ28*$C$28</f>
        <v>3.5789525582347428E+48</v>
      </c>
      <c r="JDT28" s="222">
        <f t="shared" ref="JDT28" si="6865">JDR28*$C$28</f>
        <v>0</v>
      </c>
      <c r="JDU28" s="222">
        <f t="shared" ref="JDU28" si="6866">JDS28*$C$28</f>
        <v>3.686321134981785E+48</v>
      </c>
      <c r="JDV28" s="222">
        <f t="shared" ref="JDV28" si="6867">JDT28*$C$28</f>
        <v>0</v>
      </c>
      <c r="JDW28" s="222">
        <f t="shared" ref="JDW28" si="6868">JDU28*$C$28</f>
        <v>3.7969107690312385E+48</v>
      </c>
      <c r="JDX28" s="222">
        <f t="shared" ref="JDX28" si="6869">JDV28*$C$28</f>
        <v>0</v>
      </c>
      <c r="JDY28" s="222">
        <f t="shared" ref="JDY28" si="6870">JDW28*$C$28</f>
        <v>3.9108180921021755E+48</v>
      </c>
      <c r="JDZ28" s="222">
        <f t="shared" ref="JDZ28" si="6871">JDX28*$C$28</f>
        <v>0</v>
      </c>
      <c r="JEA28" s="222">
        <f t="shared" ref="JEA28" si="6872">JDY28*$C$28</f>
        <v>4.0281426348652411E+48</v>
      </c>
      <c r="JEB28" s="222">
        <f t="shared" ref="JEB28" si="6873">JDZ28*$C$28</f>
        <v>0</v>
      </c>
      <c r="JEC28" s="222">
        <f t="shared" ref="JEC28" si="6874">JEA28*$C$28</f>
        <v>4.1489869139111985E+48</v>
      </c>
      <c r="JED28" s="222">
        <f t="shared" ref="JED28" si="6875">JEB28*$C$28</f>
        <v>0</v>
      </c>
      <c r="JEE28" s="222">
        <f t="shared" ref="JEE28" si="6876">JEC28*$C$28</f>
        <v>4.2734565213285346E+48</v>
      </c>
      <c r="JEF28" s="222">
        <f t="shared" ref="JEF28" si="6877">JED28*$C$28</f>
        <v>0</v>
      </c>
      <c r="JEG28" s="222">
        <f t="shared" ref="JEG28" si="6878">JEE28*$C$28</f>
        <v>4.4016602169683907E+48</v>
      </c>
      <c r="JEH28" s="222">
        <f t="shared" ref="JEH28" si="6879">JEF28*$C$28</f>
        <v>0</v>
      </c>
      <c r="JEI28" s="222">
        <f t="shared" ref="JEI28" si="6880">JEG28*$C$28</f>
        <v>4.5337100234774427E+48</v>
      </c>
      <c r="JEJ28" s="222">
        <f t="shared" ref="JEJ28" si="6881">JEH28*$C$28</f>
        <v>0</v>
      </c>
      <c r="JEK28" s="222">
        <f t="shared" ref="JEK28" si="6882">JEI28*$C$28</f>
        <v>4.6697213241817664E+48</v>
      </c>
      <c r="JEL28" s="222">
        <f t="shared" ref="JEL28" si="6883">JEJ28*$C$28</f>
        <v>0</v>
      </c>
      <c r="JEM28" s="222">
        <f t="shared" ref="JEM28" si="6884">JEK28*$C$28</f>
        <v>4.8098129639072196E+48</v>
      </c>
      <c r="JEN28" s="222">
        <f t="shared" ref="JEN28" si="6885">JEL28*$C$28</f>
        <v>0</v>
      </c>
      <c r="JEO28" s="222">
        <f t="shared" ref="JEO28" si="6886">JEM28*$C$28</f>
        <v>4.9541073528244361E+48</v>
      </c>
      <c r="JEP28" s="222">
        <f t="shared" ref="JEP28" si="6887">JEN28*$C$28</f>
        <v>0</v>
      </c>
      <c r="JEQ28" s="222">
        <f t="shared" ref="JEQ28" si="6888">JEO28*$C$28</f>
        <v>5.1027305734091695E+48</v>
      </c>
      <c r="JER28" s="222">
        <f t="shared" ref="JER28" si="6889">JEP28*$C$28</f>
        <v>0</v>
      </c>
      <c r="JES28" s="222">
        <f t="shared" ref="JES28" si="6890">JEQ28*$C$28</f>
        <v>5.2558124906114444E+48</v>
      </c>
      <c r="JET28" s="222">
        <f t="shared" ref="JET28" si="6891">JER28*$C$28</f>
        <v>0</v>
      </c>
      <c r="JEU28" s="222">
        <f t="shared" ref="JEU28" si="6892">JES28*$C$28</f>
        <v>5.4134868653297878E+48</v>
      </c>
      <c r="JEV28" s="222">
        <f t="shared" ref="JEV28" si="6893">JET28*$C$28</f>
        <v>0</v>
      </c>
      <c r="JEW28" s="222">
        <f t="shared" ref="JEW28" si="6894">JEU28*$C$28</f>
        <v>5.5758914712896814E+48</v>
      </c>
      <c r="JEX28" s="222">
        <f t="shared" ref="JEX28" si="6895">JEV28*$C$28</f>
        <v>0</v>
      </c>
      <c r="JEY28" s="222">
        <f t="shared" ref="JEY28" si="6896">JEW28*$C$28</f>
        <v>5.743168215428372E+48</v>
      </c>
      <c r="JEZ28" s="222">
        <f t="shared" ref="JEZ28" si="6897">JEX28*$C$28</f>
        <v>0</v>
      </c>
      <c r="JFA28" s="222">
        <f t="shared" ref="JFA28" si="6898">JEY28*$C$28</f>
        <v>5.915463261891223E+48</v>
      </c>
      <c r="JFB28" s="222">
        <f t="shared" ref="JFB28" si="6899">JEZ28*$C$28</f>
        <v>0</v>
      </c>
      <c r="JFC28" s="222">
        <f t="shared" ref="JFC28" si="6900">JFA28*$C$28</f>
        <v>6.09292715974796E+48</v>
      </c>
      <c r="JFD28" s="222">
        <f t="shared" ref="JFD28" si="6901">JFB28*$C$28</f>
        <v>0</v>
      </c>
      <c r="JFE28" s="222">
        <f t="shared" ref="JFE28" si="6902">JFC28*$C$28</f>
        <v>6.2757149745403996E+48</v>
      </c>
      <c r="JFF28" s="222">
        <f t="shared" ref="JFF28" si="6903">JFD28*$C$28</f>
        <v>0</v>
      </c>
      <c r="JFG28" s="222">
        <f t="shared" ref="JFG28" si="6904">JFE28*$C$28</f>
        <v>6.4639864237766118E+48</v>
      </c>
      <c r="JFH28" s="222">
        <f t="shared" ref="JFH28" si="6905">JFF28*$C$28</f>
        <v>0</v>
      </c>
      <c r="JFI28" s="222">
        <f t="shared" ref="JFI28" si="6906">JFG28*$C$28</f>
        <v>6.6579060164899098E+48</v>
      </c>
      <c r="JFJ28" s="222">
        <f t="shared" ref="JFJ28" si="6907">JFH28*$C$28</f>
        <v>0</v>
      </c>
      <c r="JFK28" s="222">
        <f t="shared" ref="JFK28" si="6908">JFI28*$C$28</f>
        <v>6.8576431969846068E+48</v>
      </c>
      <c r="JFL28" s="222">
        <f t="shared" ref="JFL28" si="6909">JFJ28*$C$28</f>
        <v>0</v>
      </c>
      <c r="JFM28" s="222">
        <f t="shared" ref="JFM28" si="6910">JFK28*$C$28</f>
        <v>7.0633724928941452E+48</v>
      </c>
      <c r="JFN28" s="222">
        <f t="shared" ref="JFN28" si="6911">JFL28*$C$28</f>
        <v>0</v>
      </c>
      <c r="JFO28" s="222">
        <f t="shared" ref="JFO28" si="6912">JFM28*$C$28</f>
        <v>7.2752736676809703E+48</v>
      </c>
      <c r="JFP28" s="222">
        <f t="shared" ref="JFP28" si="6913">JFN28*$C$28</f>
        <v>0</v>
      </c>
      <c r="JFQ28" s="222">
        <f t="shared" ref="JFQ28" si="6914">JFO28*$C$28</f>
        <v>7.4935318777113997E+48</v>
      </c>
      <c r="JFR28" s="222">
        <f t="shared" ref="JFR28" si="6915">JFP28*$C$28</f>
        <v>0</v>
      </c>
      <c r="JFS28" s="222">
        <f t="shared" ref="JFS28" si="6916">JFQ28*$C$28</f>
        <v>7.7183378340427412E+48</v>
      </c>
      <c r="JFT28" s="222">
        <f t="shared" ref="JFT28" si="6917">JFR28*$C$28</f>
        <v>0</v>
      </c>
      <c r="JFU28" s="222">
        <f t="shared" ref="JFU28" si="6918">JFS28*$C$28</f>
        <v>7.9498879690640234E+48</v>
      </c>
      <c r="JFV28" s="222">
        <f t="shared" ref="JFV28" si="6919">JFT28*$C$28</f>
        <v>0</v>
      </c>
      <c r="JFW28" s="222">
        <f t="shared" ref="JFW28" si="6920">JFU28*$C$28</f>
        <v>8.1883846081359444E+48</v>
      </c>
      <c r="JFX28" s="222">
        <f t="shared" ref="JFX28" si="6921">JFV28*$C$28</f>
        <v>0</v>
      </c>
      <c r="JFY28" s="222">
        <f t="shared" ref="JFY28" si="6922">JFW28*$C$28</f>
        <v>8.4340361463800232E+48</v>
      </c>
      <c r="JFZ28" s="222">
        <f t="shared" ref="JFZ28" si="6923">JFX28*$C$28</f>
        <v>0</v>
      </c>
      <c r="JGA28" s="222">
        <f t="shared" ref="JGA28" si="6924">JFY28*$C$28</f>
        <v>8.6870572307714247E+48</v>
      </c>
      <c r="JGB28" s="222">
        <f t="shared" ref="JGB28" si="6925">JFZ28*$C$28</f>
        <v>0</v>
      </c>
      <c r="JGC28" s="222">
        <f t="shared" ref="JGC28" si="6926">JGA28*$C$28</f>
        <v>8.9476689476945672E+48</v>
      </c>
      <c r="JGD28" s="222">
        <f t="shared" ref="JGD28" si="6927">JGB28*$C$28</f>
        <v>0</v>
      </c>
      <c r="JGE28" s="222">
        <f t="shared" ref="JGE28" si="6928">JGC28*$C$28</f>
        <v>9.2160990161254048E+48</v>
      </c>
      <c r="JGF28" s="222">
        <f t="shared" ref="JGF28" si="6929">JGD28*$C$28</f>
        <v>0</v>
      </c>
      <c r="JGG28" s="222">
        <f t="shared" ref="JGG28" si="6930">JGE28*$C$28</f>
        <v>9.4925819866091671E+48</v>
      </c>
      <c r="JGH28" s="222">
        <f t="shared" ref="JGH28" si="6931">JGF28*$C$28</f>
        <v>0</v>
      </c>
      <c r="JGI28" s="222">
        <f t="shared" ref="JGI28" si="6932">JGG28*$C$28</f>
        <v>9.7773594462074426E+48</v>
      </c>
      <c r="JGJ28" s="222">
        <f t="shared" ref="JGJ28" si="6933">JGH28*$C$28</f>
        <v>0</v>
      </c>
      <c r="JGK28" s="222">
        <f t="shared" ref="JGK28" si="6934">JGI28*$C$28</f>
        <v>1.0070680229593666E+49</v>
      </c>
      <c r="JGL28" s="222">
        <f t="shared" ref="JGL28" si="6935">JGJ28*$C$28</f>
        <v>0</v>
      </c>
      <c r="JGM28" s="222">
        <f t="shared" ref="JGM28" si="6936">JGK28*$C$28</f>
        <v>1.0372800636481477E+49</v>
      </c>
      <c r="JGN28" s="222">
        <f t="shared" ref="JGN28" si="6937">JGL28*$C$28</f>
        <v>0</v>
      </c>
      <c r="JGO28" s="222">
        <f t="shared" ref="JGO28" si="6938">JGM28*$C$28</f>
        <v>1.0683984655575921E+49</v>
      </c>
      <c r="JGP28" s="222">
        <f t="shared" ref="JGP28" si="6939">JGN28*$C$28</f>
        <v>0</v>
      </c>
      <c r="JGQ28" s="222">
        <f t="shared" ref="JGQ28" si="6940">JGO28*$C$28</f>
        <v>1.1004504195243199E+49</v>
      </c>
      <c r="JGR28" s="222">
        <f t="shared" ref="JGR28" si="6941">JGP28*$C$28</f>
        <v>0</v>
      </c>
      <c r="JGS28" s="222">
        <f t="shared" ref="JGS28" si="6942">JGQ28*$C$28</f>
        <v>1.1334639321100495E+49</v>
      </c>
      <c r="JGT28" s="222">
        <f t="shared" ref="JGT28" si="6943">JGR28*$C$28</f>
        <v>0</v>
      </c>
      <c r="JGU28" s="222">
        <f t="shared" ref="JGU28" si="6944">JGS28*$C$28</f>
        <v>1.167467850073351E+49</v>
      </c>
      <c r="JGV28" s="222">
        <f t="shared" ref="JGV28" si="6945">JGT28*$C$28</f>
        <v>0</v>
      </c>
      <c r="JGW28" s="222">
        <f t="shared" ref="JGW28" si="6946">JGU28*$C$28</f>
        <v>1.2024918855755516E+49</v>
      </c>
      <c r="JGX28" s="222">
        <f t="shared" ref="JGX28" si="6947">JGV28*$C$28</f>
        <v>0</v>
      </c>
      <c r="JGY28" s="222">
        <f t="shared" ref="JGY28" si="6948">JGW28*$C$28</f>
        <v>1.2385666421428183E+49</v>
      </c>
      <c r="JGZ28" s="222">
        <f t="shared" ref="JGZ28" si="6949">JGX28*$C$28</f>
        <v>0</v>
      </c>
      <c r="JHA28" s="222">
        <f t="shared" ref="JHA28" si="6950">JGY28*$C$28</f>
        <v>1.2757236414071028E+49</v>
      </c>
      <c r="JHB28" s="222">
        <f t="shared" ref="JHB28" si="6951">JGZ28*$C$28</f>
        <v>0</v>
      </c>
      <c r="JHC28" s="222">
        <f t="shared" ref="JHC28" si="6952">JHA28*$C$28</f>
        <v>1.3139953506493159E+49</v>
      </c>
      <c r="JHD28" s="222">
        <f t="shared" ref="JHD28" si="6953">JHB28*$C$28</f>
        <v>0</v>
      </c>
      <c r="JHE28" s="222">
        <f t="shared" ref="JHE28" si="6954">JHC28*$C$28</f>
        <v>1.3534152111687956E+49</v>
      </c>
      <c r="JHF28" s="222">
        <f t="shared" ref="JHF28" si="6955">JHD28*$C$28</f>
        <v>0</v>
      </c>
      <c r="JHG28" s="222">
        <f t="shared" ref="JHG28" si="6956">JHE28*$C$28</f>
        <v>1.3940176675038596E+49</v>
      </c>
      <c r="JHH28" s="222">
        <f t="shared" ref="JHH28" si="6957">JHF28*$C$28</f>
        <v>0</v>
      </c>
      <c r="JHI28" s="222">
        <f t="shared" ref="JHI28" si="6958">JHG28*$C$28</f>
        <v>1.4358381975289754E+49</v>
      </c>
      <c r="JHJ28" s="222">
        <f t="shared" ref="JHJ28" si="6959">JHH28*$C$28</f>
        <v>0</v>
      </c>
      <c r="JHK28" s="222">
        <f t="shared" ref="JHK28" si="6960">JHI28*$C$28</f>
        <v>1.4789133434548447E+49</v>
      </c>
      <c r="JHL28" s="222">
        <f t="shared" ref="JHL28" si="6961">JHJ28*$C$28</f>
        <v>0</v>
      </c>
      <c r="JHM28" s="222">
        <f t="shared" ref="JHM28" si="6962">JHK28*$C$28</f>
        <v>1.52328074375849E+49</v>
      </c>
      <c r="JHN28" s="222">
        <f t="shared" ref="JHN28" si="6963">JHL28*$C$28</f>
        <v>0</v>
      </c>
      <c r="JHO28" s="222">
        <f t="shared" ref="JHO28" si="6964">JHM28*$C$28</f>
        <v>1.5689791660712447E+49</v>
      </c>
      <c r="JHP28" s="222">
        <f t="shared" ref="JHP28" si="6965">JHN28*$C$28</f>
        <v>0</v>
      </c>
      <c r="JHQ28" s="222">
        <f t="shared" ref="JHQ28" si="6966">JHO28*$C$28</f>
        <v>1.6160485410533822E+49</v>
      </c>
      <c r="JHR28" s="222">
        <f t="shared" ref="JHR28" si="6967">JHP28*$C$28</f>
        <v>0</v>
      </c>
      <c r="JHS28" s="222">
        <f t="shared" ref="JHS28" si="6968">JHQ28*$C$28</f>
        <v>1.6645299972849837E+49</v>
      </c>
      <c r="JHT28" s="222">
        <f t="shared" ref="JHT28" si="6969">JHR28*$C$28</f>
        <v>0</v>
      </c>
      <c r="JHU28" s="222">
        <f t="shared" ref="JHU28" si="6970">JHS28*$C$28</f>
        <v>1.7144658972035331E+49</v>
      </c>
      <c r="JHV28" s="222">
        <f t="shared" ref="JHV28" si="6971">JHT28*$C$28</f>
        <v>0</v>
      </c>
      <c r="JHW28" s="222">
        <f t="shared" ref="JHW28" si="6972">JHU28*$C$28</f>
        <v>1.7658998741196392E+49</v>
      </c>
      <c r="JHX28" s="222">
        <f t="shared" ref="JHX28" si="6973">JHV28*$C$28</f>
        <v>0</v>
      </c>
      <c r="JHY28" s="222">
        <f t="shared" ref="JHY28" si="6974">JHW28*$C$28</f>
        <v>1.8188768703432284E+49</v>
      </c>
      <c r="JHZ28" s="222">
        <f t="shared" ref="JHZ28" si="6975">JHX28*$C$28</f>
        <v>0</v>
      </c>
      <c r="JIA28" s="222">
        <f t="shared" ref="JIA28" si="6976">JHY28*$C$28</f>
        <v>1.8734431764535253E+49</v>
      </c>
      <c r="JIB28" s="222">
        <f t="shared" ref="JIB28" si="6977">JHZ28*$C$28</f>
        <v>0</v>
      </c>
      <c r="JIC28" s="222">
        <f t="shared" ref="JIC28" si="6978">JIA28*$C$28</f>
        <v>1.9296464717471311E+49</v>
      </c>
      <c r="JID28" s="222">
        <f t="shared" ref="JID28" si="6979">JIB28*$C$28</f>
        <v>0</v>
      </c>
      <c r="JIE28" s="222">
        <f t="shared" ref="JIE28" si="6980">JIC28*$C$28</f>
        <v>1.9875358658995451E+49</v>
      </c>
      <c r="JIF28" s="222">
        <f t="shared" ref="JIF28" si="6981">JID28*$C$28</f>
        <v>0</v>
      </c>
      <c r="JIG28" s="222">
        <f t="shared" ref="JIG28" si="6982">JIE28*$C$28</f>
        <v>2.0471619418765315E+49</v>
      </c>
      <c r="JIH28" s="222">
        <f t="shared" ref="JIH28" si="6983">JIF28*$C$28</f>
        <v>0</v>
      </c>
      <c r="JII28" s="222">
        <f t="shared" ref="JII28" si="6984">JIG28*$C$28</f>
        <v>2.1085768001328274E+49</v>
      </c>
      <c r="JIJ28" s="222">
        <f t="shared" ref="JIJ28" si="6985">JIH28*$C$28</f>
        <v>0</v>
      </c>
      <c r="JIK28" s="222">
        <f t="shared" ref="JIK28" si="6986">JII28*$C$28</f>
        <v>2.1718341041368122E+49</v>
      </c>
      <c r="JIL28" s="222">
        <f t="shared" ref="JIL28" si="6987">JIJ28*$C$28</f>
        <v>0</v>
      </c>
      <c r="JIM28" s="222">
        <f t="shared" ref="JIM28" si="6988">JIK28*$C$28</f>
        <v>2.2369891272609167E+49</v>
      </c>
      <c r="JIN28" s="222">
        <f t="shared" ref="JIN28" si="6989">JIL28*$C$28</f>
        <v>0</v>
      </c>
      <c r="JIO28" s="222">
        <f t="shared" ref="JIO28" si="6990">JIM28*$C$28</f>
        <v>2.3040988010787441E+49</v>
      </c>
      <c r="JIP28" s="222">
        <f t="shared" ref="JIP28" si="6991">JIN28*$C$28</f>
        <v>0</v>
      </c>
      <c r="JIQ28" s="222">
        <f t="shared" ref="JIQ28" si="6992">JIO28*$C$28</f>
        <v>2.3732217651111065E+49</v>
      </c>
      <c r="JIR28" s="222">
        <f t="shared" ref="JIR28" si="6993">JIP28*$C$28</f>
        <v>0</v>
      </c>
      <c r="JIS28" s="222">
        <f t="shared" ref="JIS28" si="6994">JIQ28*$C$28</f>
        <v>2.4444184180644395E+49</v>
      </c>
      <c r="JIT28" s="222">
        <f t="shared" ref="JIT28" si="6995">JIR28*$C$28</f>
        <v>0</v>
      </c>
      <c r="JIU28" s="222">
        <f t="shared" ref="JIU28" si="6996">JIS28*$C$28</f>
        <v>2.517750970606373E+49</v>
      </c>
      <c r="JIV28" s="222">
        <f t="shared" ref="JIV28" si="6997">JIT28*$C$28</f>
        <v>0</v>
      </c>
      <c r="JIW28" s="222">
        <f t="shared" ref="JIW28" si="6998">JIU28*$C$28</f>
        <v>2.593283499724564E+49</v>
      </c>
      <c r="JIX28" s="222">
        <f t="shared" ref="JIX28" si="6999">JIV28*$C$28</f>
        <v>0</v>
      </c>
      <c r="JIY28" s="222">
        <f t="shared" ref="JIY28" si="7000">JIW28*$C$28</f>
        <v>2.671082004716301E+49</v>
      </c>
      <c r="JIZ28" s="222">
        <f t="shared" ref="JIZ28" si="7001">JIX28*$C$28</f>
        <v>0</v>
      </c>
      <c r="JJA28" s="222">
        <f t="shared" ref="JJA28" si="7002">JIY28*$C$28</f>
        <v>2.7512144648577898E+49</v>
      </c>
      <c r="JJB28" s="222">
        <f t="shared" ref="JJB28" si="7003">JIZ28*$C$28</f>
        <v>0</v>
      </c>
      <c r="JJC28" s="222">
        <f t="shared" ref="JJC28" si="7004">JJA28*$C$28</f>
        <v>2.8337508988035237E+49</v>
      </c>
      <c r="JJD28" s="222">
        <f t="shared" ref="JJD28" si="7005">JJB28*$C$28</f>
        <v>0</v>
      </c>
      <c r="JJE28" s="222">
        <f t="shared" ref="JJE28" si="7006">JJC28*$C$28</f>
        <v>2.9187634257676297E+49</v>
      </c>
      <c r="JJF28" s="222">
        <f t="shared" ref="JJF28" si="7007">JJD28*$C$28</f>
        <v>0</v>
      </c>
      <c r="JJG28" s="222">
        <f t="shared" ref="JJG28" si="7008">JJE28*$C$28</f>
        <v>3.0063263285406588E+49</v>
      </c>
      <c r="JJH28" s="222">
        <f t="shared" ref="JJH28" si="7009">JJF28*$C$28</f>
        <v>0</v>
      </c>
      <c r="JJI28" s="222">
        <f t="shared" ref="JJI28" si="7010">JJG28*$C$28</f>
        <v>3.0965161183968787E+49</v>
      </c>
      <c r="JJJ28" s="222">
        <f t="shared" ref="JJJ28" si="7011">JJH28*$C$28</f>
        <v>0</v>
      </c>
      <c r="JJK28" s="222">
        <f t="shared" ref="JJK28" si="7012">JJI28*$C$28</f>
        <v>3.1894116019487854E+49</v>
      </c>
      <c r="JJL28" s="222">
        <f t="shared" ref="JJL28" si="7013">JJJ28*$C$28</f>
        <v>0</v>
      </c>
      <c r="JJM28" s="222">
        <f t="shared" ref="JJM28" si="7014">JJK28*$C$28</f>
        <v>3.285093950007249E+49</v>
      </c>
      <c r="JJN28" s="222">
        <f t="shared" ref="JJN28" si="7015">JJL28*$C$28</f>
        <v>0</v>
      </c>
      <c r="JJO28" s="222">
        <f t="shared" ref="JJO28" si="7016">JJM28*$C$28</f>
        <v>3.3836467685074664E+49</v>
      </c>
      <c r="JJP28" s="222">
        <f t="shared" ref="JJP28" si="7017">JJN28*$C$28</f>
        <v>0</v>
      </c>
      <c r="JJQ28" s="222">
        <f t="shared" ref="JJQ28" si="7018">JJO28*$C$28</f>
        <v>3.4851561715626903E+49</v>
      </c>
      <c r="JJR28" s="222">
        <f t="shared" ref="JJR28" si="7019">JJP28*$C$28</f>
        <v>0</v>
      </c>
      <c r="JJS28" s="222">
        <f t="shared" ref="JJS28" si="7020">JJQ28*$C$28</f>
        <v>3.5897108567095711E+49</v>
      </c>
      <c r="JJT28" s="222">
        <f t="shared" ref="JJT28" si="7021">JJR28*$C$28</f>
        <v>0</v>
      </c>
      <c r="JJU28" s="222">
        <f t="shared" ref="JJU28" si="7022">JJS28*$C$28</f>
        <v>3.6974021824108584E+49</v>
      </c>
      <c r="JJV28" s="222">
        <f t="shared" ref="JJV28" si="7023">JJT28*$C$28</f>
        <v>0</v>
      </c>
      <c r="JJW28" s="222">
        <f t="shared" ref="JJW28" si="7024">JJU28*$C$28</f>
        <v>3.8083242478831843E+49</v>
      </c>
      <c r="JJX28" s="222">
        <f t="shared" ref="JJX28" si="7025">JJV28*$C$28</f>
        <v>0</v>
      </c>
      <c r="JJY28" s="222">
        <f t="shared" ref="JJY28" si="7026">JJW28*$C$28</f>
        <v>3.92257397531968E+49</v>
      </c>
      <c r="JJZ28" s="222">
        <f t="shared" ref="JJZ28" si="7027">JJX28*$C$28</f>
        <v>0</v>
      </c>
      <c r="JKA28" s="222">
        <f t="shared" ref="JKA28" si="7028">JJY28*$C$28</f>
        <v>4.0402511945792707E+49</v>
      </c>
      <c r="JKB28" s="222">
        <f t="shared" ref="JKB28" si="7029">JJZ28*$C$28</f>
        <v>0</v>
      </c>
      <c r="JKC28" s="222">
        <f t="shared" ref="JKC28" si="7030">JKA28*$C$28</f>
        <v>4.161458730416649E+49</v>
      </c>
      <c r="JKD28" s="222">
        <f t="shared" ref="JKD28" si="7031">JKB28*$C$28</f>
        <v>0</v>
      </c>
      <c r="JKE28" s="222">
        <f t="shared" ref="JKE28" si="7032">JKC28*$C$28</f>
        <v>4.2863024923291488E+49</v>
      </c>
      <c r="JKF28" s="222">
        <f t="shared" ref="JKF28" si="7033">JKD28*$C$28</f>
        <v>0</v>
      </c>
      <c r="JKG28" s="222">
        <f t="shared" ref="JKG28" si="7034">JKE28*$C$28</f>
        <v>4.4148915670990236E+49</v>
      </c>
      <c r="JKH28" s="222">
        <f t="shared" ref="JKH28" si="7035">JKF28*$C$28</f>
        <v>0</v>
      </c>
      <c r="JKI28" s="222">
        <f t="shared" ref="JKI28" si="7036">JKG28*$C$28</f>
        <v>4.5473383141119943E+49</v>
      </c>
      <c r="JKJ28" s="222">
        <f t="shared" ref="JKJ28" si="7037">JKH28*$C$28</f>
        <v>0</v>
      </c>
      <c r="JKK28" s="222">
        <f t="shared" ref="JKK28" si="7038">JKI28*$C$28</f>
        <v>4.6837584635353542E+49</v>
      </c>
      <c r="JKL28" s="222">
        <f t="shared" ref="JKL28" si="7039">JKJ28*$C$28</f>
        <v>0</v>
      </c>
      <c r="JKM28" s="222">
        <f t="shared" ref="JKM28" si="7040">JKK28*$C$28</f>
        <v>4.8242712174414145E+49</v>
      </c>
      <c r="JKN28" s="222">
        <f t="shared" ref="JKN28" si="7041">JKL28*$C$28</f>
        <v>0</v>
      </c>
      <c r="JKO28" s="222">
        <f t="shared" ref="JKO28" si="7042">JKM28*$C$28</f>
        <v>4.9689993539646566E+49</v>
      </c>
      <c r="JKP28" s="222">
        <f t="shared" ref="JKP28" si="7043">JKN28*$C$28</f>
        <v>0</v>
      </c>
      <c r="JKQ28" s="222">
        <f t="shared" ref="JKQ28" si="7044">JKO28*$C$28</f>
        <v>5.1180693345835969E+49</v>
      </c>
      <c r="JKR28" s="222">
        <f t="shared" ref="JKR28" si="7045">JKP28*$C$28</f>
        <v>0</v>
      </c>
      <c r="JKS28" s="222">
        <f t="shared" ref="JKS28" si="7046">JKQ28*$C$28</f>
        <v>5.2716114146211048E+49</v>
      </c>
      <c r="JKT28" s="222">
        <f t="shared" ref="JKT28" si="7047">JKR28*$C$28</f>
        <v>0</v>
      </c>
      <c r="JKU28" s="222">
        <f t="shared" ref="JKU28" si="7048">JKS28*$C$28</f>
        <v>5.4297597570597378E+49</v>
      </c>
      <c r="JKV28" s="222">
        <f t="shared" ref="JKV28" si="7049">JKT28*$C$28</f>
        <v>0</v>
      </c>
      <c r="JKW28" s="222">
        <f t="shared" ref="JKW28" si="7050">JKU28*$C$28</f>
        <v>5.5926525497715302E+49</v>
      </c>
      <c r="JKX28" s="222">
        <f t="shared" ref="JKX28" si="7051">JKV28*$C$28</f>
        <v>0</v>
      </c>
      <c r="JKY28" s="222">
        <f t="shared" ref="JKY28" si="7052">JKW28*$C$28</f>
        <v>5.7604321262646759E+49</v>
      </c>
      <c r="JKZ28" s="222">
        <f t="shared" ref="JKZ28" si="7053">JKX28*$C$28</f>
        <v>0</v>
      </c>
      <c r="JLA28" s="222">
        <f t="shared" ref="JLA28" si="7054">JKY28*$C$28</f>
        <v>5.9332450900526166E+49</v>
      </c>
      <c r="JLB28" s="222">
        <f t="shared" ref="JLB28" si="7055">JKZ28*$C$28</f>
        <v>0</v>
      </c>
      <c r="JLC28" s="222">
        <f t="shared" ref="JLC28" si="7056">JLA28*$C$28</f>
        <v>6.1112424427541949E+49</v>
      </c>
      <c r="JLD28" s="222">
        <f t="shared" ref="JLD28" si="7057">JLB28*$C$28</f>
        <v>0</v>
      </c>
      <c r="JLE28" s="222">
        <f t="shared" ref="JLE28" si="7058">JLC28*$C$28</f>
        <v>6.2945797160368213E+49</v>
      </c>
      <c r="JLF28" s="222">
        <f t="shared" ref="JLF28" si="7059">JLD28*$C$28</f>
        <v>0</v>
      </c>
      <c r="JLG28" s="222">
        <f t="shared" ref="JLG28" si="7060">JLE28*$C$28</f>
        <v>6.4834171075179256E+49</v>
      </c>
      <c r="JLH28" s="222">
        <f t="shared" ref="JLH28" si="7061">JLF28*$C$28</f>
        <v>0</v>
      </c>
      <c r="JLI28" s="222">
        <f t="shared" ref="JLI28" si="7062">JLG28*$C$28</f>
        <v>6.6779196207434636E+49</v>
      </c>
      <c r="JLJ28" s="222">
        <f t="shared" ref="JLJ28" si="7063">JLH28*$C$28</f>
        <v>0</v>
      </c>
      <c r="JLK28" s="222">
        <f t="shared" ref="JLK28" si="7064">JLI28*$C$28</f>
        <v>6.8782572093657682E+49</v>
      </c>
      <c r="JLL28" s="222">
        <f t="shared" ref="JLL28" si="7065">JLJ28*$C$28</f>
        <v>0</v>
      </c>
      <c r="JLM28" s="222">
        <f t="shared" ref="JLM28" si="7066">JLK28*$C$28</f>
        <v>7.0846049256467415E+49</v>
      </c>
      <c r="JLN28" s="222">
        <f t="shared" ref="JLN28" si="7067">JLL28*$C$28</f>
        <v>0</v>
      </c>
      <c r="JLO28" s="222">
        <f t="shared" ref="JLO28" si="7068">JLM28*$C$28</f>
        <v>7.2971430734161442E+49</v>
      </c>
      <c r="JLP28" s="222">
        <f t="shared" ref="JLP28" si="7069">JLN28*$C$28</f>
        <v>0</v>
      </c>
      <c r="JLQ28" s="222">
        <f t="shared" ref="JLQ28" si="7070">JLO28*$C$28</f>
        <v>7.5160573656186287E+49</v>
      </c>
      <c r="JLR28" s="222">
        <f t="shared" ref="JLR28" si="7071">JLP28*$C$28</f>
        <v>0</v>
      </c>
      <c r="JLS28" s="222">
        <f t="shared" ref="JLS28" si="7072">JLQ28*$C$28</f>
        <v>7.7415390865871882E+49</v>
      </c>
      <c r="JLT28" s="222">
        <f t="shared" ref="JLT28" si="7073">JLR28*$C$28</f>
        <v>0</v>
      </c>
      <c r="JLU28" s="222">
        <f t="shared" ref="JLU28" si="7074">JLS28*$C$28</f>
        <v>7.9737852591848037E+49</v>
      </c>
      <c r="JLV28" s="222">
        <f t="shared" ref="JLV28" si="7075">JLT28*$C$28</f>
        <v>0</v>
      </c>
      <c r="JLW28" s="222">
        <f t="shared" ref="JLW28" si="7076">JLU28*$C$28</f>
        <v>8.2129988169603475E+49</v>
      </c>
      <c r="JLX28" s="222">
        <f t="shared" ref="JLX28" si="7077">JLV28*$C$28</f>
        <v>0</v>
      </c>
      <c r="JLY28" s="222">
        <f t="shared" ref="JLY28" si="7078">JLW28*$C$28</f>
        <v>8.4593887814691578E+49</v>
      </c>
      <c r="JLZ28" s="222">
        <f t="shared" ref="JLZ28" si="7079">JLX28*$C$28</f>
        <v>0</v>
      </c>
      <c r="JMA28" s="222">
        <f t="shared" ref="JMA28" si="7080">JLY28*$C$28</f>
        <v>8.713170444913233E+49</v>
      </c>
      <c r="JMB28" s="222">
        <f t="shared" ref="JMB28" si="7081">JLZ28*$C$28</f>
        <v>0</v>
      </c>
      <c r="JMC28" s="222">
        <f t="shared" ref="JMC28" si="7082">JMA28*$C$28</f>
        <v>8.9745655582606303E+49</v>
      </c>
      <c r="JMD28" s="222">
        <f t="shared" ref="JMD28" si="7083">JMB28*$C$28</f>
        <v>0</v>
      </c>
      <c r="JME28" s="222">
        <f t="shared" ref="JME28" si="7084">JMC28*$C$28</f>
        <v>9.2438025250084498E+49</v>
      </c>
      <c r="JMF28" s="222">
        <f t="shared" ref="JMF28" si="7085">JMD28*$C$28</f>
        <v>0</v>
      </c>
      <c r="JMG28" s="222">
        <f t="shared" ref="JMG28" si="7086">JME28*$C$28</f>
        <v>9.5211166007587025E+49</v>
      </c>
      <c r="JMH28" s="222">
        <f t="shared" ref="JMH28" si="7087">JMF28*$C$28</f>
        <v>0</v>
      </c>
      <c r="JMI28" s="222">
        <f t="shared" ref="JMI28" si="7088">JMG28*$C$28</f>
        <v>9.8067500987814637E+49</v>
      </c>
      <c r="JMJ28" s="222">
        <f t="shared" ref="JMJ28" si="7089">JMH28*$C$28</f>
        <v>0</v>
      </c>
      <c r="JMK28" s="222">
        <f t="shared" ref="JMK28" si="7090">JMI28*$C$28</f>
        <v>1.0100952601744908E+50</v>
      </c>
      <c r="JML28" s="222">
        <f t="shared" ref="JML28" si="7091">JMJ28*$C$28</f>
        <v>0</v>
      </c>
      <c r="JMM28" s="222">
        <f t="shared" ref="JMM28" si="7092">JMK28*$C$28</f>
        <v>1.0403981179797255E+50</v>
      </c>
      <c r="JMN28" s="222">
        <f t="shared" ref="JMN28" si="7093">JML28*$C$28</f>
        <v>0</v>
      </c>
      <c r="JMO28" s="222">
        <f t="shared" ref="JMO28" si="7094">JMM28*$C$28</f>
        <v>1.0716100615191173E+50</v>
      </c>
      <c r="JMP28" s="222">
        <f t="shared" ref="JMP28" si="7095">JMN28*$C$28</f>
        <v>0</v>
      </c>
      <c r="JMQ28" s="222">
        <f t="shared" ref="JMQ28" si="7096">JMO28*$C$28</f>
        <v>1.1037583633646909E+50</v>
      </c>
      <c r="JMR28" s="222">
        <f t="shared" ref="JMR28" si="7097">JMP28*$C$28</f>
        <v>0</v>
      </c>
      <c r="JMS28" s="222">
        <f t="shared" ref="JMS28" si="7098">JMQ28*$C$28</f>
        <v>1.1368711142656316E+50</v>
      </c>
      <c r="JMT28" s="222">
        <f t="shared" ref="JMT28" si="7099">JMR28*$C$28</f>
        <v>0</v>
      </c>
      <c r="JMU28" s="222">
        <f t="shared" ref="JMU28" si="7100">JMS28*$C$28</f>
        <v>1.1709772476936006E+50</v>
      </c>
      <c r="JMV28" s="222">
        <f t="shared" ref="JMV28" si="7101">JMT28*$C$28</f>
        <v>0</v>
      </c>
      <c r="JMW28" s="222">
        <f t="shared" ref="JMW28" si="7102">JMU28*$C$28</f>
        <v>1.2061065651244086E+50</v>
      </c>
      <c r="JMX28" s="222">
        <f t="shared" ref="JMX28" si="7103">JMV28*$C$28</f>
        <v>0</v>
      </c>
      <c r="JMY28" s="222">
        <f t="shared" ref="JMY28" si="7104">JMW28*$C$28</f>
        <v>1.2422897620781409E+50</v>
      </c>
      <c r="JMZ28" s="222">
        <f t="shared" ref="JMZ28" si="7105">JMX28*$C$28</f>
        <v>0</v>
      </c>
      <c r="JNA28" s="222">
        <f t="shared" ref="JNA28" si="7106">JMY28*$C$28</f>
        <v>1.2795584549404852E+50</v>
      </c>
      <c r="JNB28" s="222">
        <f t="shared" ref="JNB28" si="7107">JMZ28*$C$28</f>
        <v>0</v>
      </c>
      <c r="JNC28" s="222">
        <f t="shared" ref="JNC28" si="7108">JNA28*$C$28</f>
        <v>1.3179452085886997E+50</v>
      </c>
      <c r="JND28" s="222">
        <f t="shared" ref="JND28" si="7109">JNB28*$C$28</f>
        <v>0</v>
      </c>
      <c r="JNE28" s="222">
        <f t="shared" ref="JNE28" si="7110">JNC28*$C$28</f>
        <v>1.3574835648463608E+50</v>
      </c>
      <c r="JNF28" s="222">
        <f t="shared" ref="JNF28" si="7111">JND28*$C$28</f>
        <v>0</v>
      </c>
      <c r="JNG28" s="222">
        <f t="shared" ref="JNG28" si="7112">JNE28*$C$28</f>
        <v>1.3982080717917518E+50</v>
      </c>
      <c r="JNH28" s="222">
        <f t="shared" ref="JNH28" si="7113">JNF28*$C$28</f>
        <v>0</v>
      </c>
      <c r="JNI28" s="222">
        <f t="shared" ref="JNI28" si="7114">JNG28*$C$28</f>
        <v>1.4401543139455045E+50</v>
      </c>
      <c r="JNJ28" s="222">
        <f t="shared" ref="JNJ28" si="7115">JNH28*$C$28</f>
        <v>0</v>
      </c>
      <c r="JNK28" s="222">
        <f t="shared" ref="JNK28" si="7116">JNI28*$C$28</f>
        <v>1.4833589433638696E+50</v>
      </c>
      <c r="JNL28" s="222">
        <f t="shared" ref="JNL28" si="7117">JNJ28*$C$28</f>
        <v>0</v>
      </c>
      <c r="JNM28" s="222">
        <f t="shared" ref="JNM28" si="7118">JNK28*$C$28</f>
        <v>1.5278597116647858E+50</v>
      </c>
      <c r="JNN28" s="222">
        <f t="shared" ref="JNN28" si="7119">JNL28*$C$28</f>
        <v>0</v>
      </c>
      <c r="JNO28" s="222">
        <f t="shared" ref="JNO28" si="7120">JNM28*$C$28</f>
        <v>1.5736955030147295E+50</v>
      </c>
      <c r="JNP28" s="222">
        <f t="shared" ref="JNP28" si="7121">JNN28*$C$28</f>
        <v>0</v>
      </c>
      <c r="JNQ28" s="222">
        <f t="shared" ref="JNQ28" si="7122">JNO28*$C$28</f>
        <v>1.6209063681051714E+50</v>
      </c>
      <c r="JNR28" s="222">
        <f t="shared" ref="JNR28" si="7123">JNP28*$C$28</f>
        <v>0</v>
      </c>
      <c r="JNS28" s="222">
        <f t="shared" ref="JNS28" si="7124">JNQ28*$C$28</f>
        <v>1.6695335591483265E+50</v>
      </c>
      <c r="JNT28" s="222">
        <f t="shared" ref="JNT28" si="7125">JNR28*$C$28</f>
        <v>0</v>
      </c>
      <c r="JNU28" s="222">
        <f t="shared" ref="JNU28" si="7126">JNS28*$C$28</f>
        <v>1.7196195659227763E+50</v>
      </c>
      <c r="JNV28" s="222">
        <f t="shared" ref="JNV28" si="7127">JNT28*$C$28</f>
        <v>0</v>
      </c>
      <c r="JNW28" s="222">
        <f t="shared" ref="JNW28" si="7128">JNU28*$C$28</f>
        <v>1.7712081529004596E+50</v>
      </c>
      <c r="JNX28" s="222">
        <f t="shared" ref="JNX28" si="7129">JNV28*$C$28</f>
        <v>0</v>
      </c>
      <c r="JNY28" s="222">
        <f t="shared" ref="JNY28" si="7130">JNW28*$C$28</f>
        <v>1.8243443974874733E+50</v>
      </c>
      <c r="JNZ28" s="222">
        <f t="shared" ref="JNZ28" si="7131">JNX28*$C$28</f>
        <v>0</v>
      </c>
      <c r="JOA28" s="222">
        <f t="shared" ref="JOA28" si="7132">JNY28*$C$28</f>
        <v>1.8790747294120977E+50</v>
      </c>
      <c r="JOB28" s="222">
        <f t="shared" ref="JOB28" si="7133">JNZ28*$C$28</f>
        <v>0</v>
      </c>
      <c r="JOC28" s="222">
        <f t="shared" ref="JOC28" si="7134">JOA28*$C$28</f>
        <v>1.9354469712944607E+50</v>
      </c>
      <c r="JOD28" s="222">
        <f t="shared" ref="JOD28" si="7135">JOB28*$C$28</f>
        <v>0</v>
      </c>
      <c r="JOE28" s="222">
        <f t="shared" ref="JOE28" si="7136">JOC28*$C$28</f>
        <v>1.9935103804332948E+50</v>
      </c>
      <c r="JOF28" s="222">
        <f t="shared" ref="JOF28" si="7137">JOD28*$C$28</f>
        <v>0</v>
      </c>
      <c r="JOG28" s="222">
        <f t="shared" ref="JOG28" si="7138">JOE28*$C$28</f>
        <v>2.0533156918462937E+50</v>
      </c>
      <c r="JOH28" s="222">
        <f t="shared" ref="JOH28" si="7139">JOF28*$C$28</f>
        <v>0</v>
      </c>
      <c r="JOI28" s="222">
        <f t="shared" ref="JOI28" si="7140">JOG28*$C$28</f>
        <v>2.1149151626016828E+50</v>
      </c>
      <c r="JOJ28" s="222">
        <f t="shared" ref="JOJ28" si="7141">JOH28*$C$28</f>
        <v>0</v>
      </c>
      <c r="JOK28" s="222">
        <f t="shared" ref="JOK28" si="7142">JOI28*$C$28</f>
        <v>2.1783626174797332E+50</v>
      </c>
      <c r="JOL28" s="222">
        <f t="shared" ref="JOL28" si="7143">JOJ28*$C$28</f>
        <v>0</v>
      </c>
      <c r="JOM28" s="222">
        <f t="shared" ref="JOM28" si="7144">JOK28*$C$28</f>
        <v>2.2437134960041251E+50</v>
      </c>
      <c r="JON28" s="222">
        <f t="shared" ref="JON28" si="7145">JOL28*$C$28</f>
        <v>0</v>
      </c>
      <c r="JOO28" s="222">
        <f t="shared" ref="JOO28" si="7146">JOM28*$C$28</f>
        <v>2.3110249008842487E+50</v>
      </c>
      <c r="JOP28" s="222">
        <f t="shared" ref="JOP28" si="7147">JON28*$C$28</f>
        <v>0</v>
      </c>
      <c r="JOQ28" s="222">
        <f t="shared" ref="JOQ28" si="7148">JOO28*$C$28</f>
        <v>2.3803556479107762E+50</v>
      </c>
      <c r="JOR28" s="222">
        <f t="shared" ref="JOR28" si="7149">JOP28*$C$28</f>
        <v>0</v>
      </c>
      <c r="JOS28" s="222">
        <f t="shared" ref="JOS28" si="7150">JOQ28*$C$28</f>
        <v>2.4517663173480994E+50</v>
      </c>
      <c r="JOT28" s="222">
        <f t="shared" ref="JOT28" si="7151">JOR28*$C$28</f>
        <v>0</v>
      </c>
      <c r="JOU28" s="222">
        <f t="shared" ref="JOU28" si="7152">JOS28*$C$28</f>
        <v>2.5253193068685424E+50</v>
      </c>
      <c r="JOV28" s="222">
        <f t="shared" ref="JOV28" si="7153">JOT28*$C$28</f>
        <v>0</v>
      </c>
      <c r="JOW28" s="222">
        <f t="shared" ref="JOW28" si="7154">JOU28*$C$28</f>
        <v>2.6010788860745989E+50</v>
      </c>
      <c r="JOX28" s="222">
        <f t="shared" ref="JOX28" si="7155">JOV28*$C$28</f>
        <v>0</v>
      </c>
      <c r="JOY28" s="222">
        <f t="shared" ref="JOY28" si="7156">JOW28*$C$28</f>
        <v>2.6791112526568371E+50</v>
      </c>
      <c r="JOZ28" s="222">
        <f t="shared" ref="JOZ28" si="7157">JOX28*$C$28</f>
        <v>0</v>
      </c>
      <c r="JPA28" s="222">
        <f t="shared" ref="JPA28" si="7158">JOY28*$C$28</f>
        <v>2.7594845902365424E+50</v>
      </c>
      <c r="JPB28" s="222">
        <f t="shared" ref="JPB28" si="7159">JOZ28*$C$28</f>
        <v>0</v>
      </c>
      <c r="JPC28" s="222">
        <f t="shared" ref="JPC28" si="7160">JPA28*$C$28</f>
        <v>2.8422691279436388E+50</v>
      </c>
      <c r="JPD28" s="222">
        <f t="shared" ref="JPD28" si="7161">JPB28*$C$28</f>
        <v>0</v>
      </c>
      <c r="JPE28" s="222">
        <f t="shared" ref="JPE28" si="7162">JPC28*$C$28</f>
        <v>2.927537201781948E+50</v>
      </c>
      <c r="JPF28" s="222">
        <f t="shared" ref="JPF28" si="7163">JPD28*$C$28</f>
        <v>0</v>
      </c>
      <c r="JPG28" s="222">
        <f t="shared" ref="JPG28" si="7164">JPE28*$C$28</f>
        <v>3.0153633178354064E+50</v>
      </c>
      <c r="JPH28" s="222">
        <f t="shared" ref="JPH28" si="7165">JPF28*$C$28</f>
        <v>0</v>
      </c>
      <c r="JPI28" s="222">
        <f t="shared" ref="JPI28" si="7166">JPG28*$C$28</f>
        <v>3.1058242173704685E+50</v>
      </c>
      <c r="JPJ28" s="222">
        <f t="shared" ref="JPJ28" si="7167">JPH28*$C$28</f>
        <v>0</v>
      </c>
      <c r="JPK28" s="222">
        <f t="shared" ref="JPK28" si="7168">JPI28*$C$28</f>
        <v>3.1989989438915829E+50</v>
      </c>
      <c r="JPL28" s="222">
        <f t="shared" ref="JPL28" si="7169">JPJ28*$C$28</f>
        <v>0</v>
      </c>
      <c r="JPM28" s="222">
        <f t="shared" ref="JPM28" si="7170">JPK28*$C$28</f>
        <v>3.2949689122083304E+50</v>
      </c>
      <c r="JPN28" s="222">
        <f t="shared" ref="JPN28" si="7171">JPL28*$C$28</f>
        <v>0</v>
      </c>
      <c r="JPO28" s="222">
        <f t="shared" ref="JPO28" si="7172">JPM28*$C$28</f>
        <v>3.3938179795745804E+50</v>
      </c>
      <c r="JPP28" s="222">
        <f t="shared" ref="JPP28" si="7173">JPN28*$C$28</f>
        <v>0</v>
      </c>
      <c r="JPQ28" s="222">
        <f t="shared" ref="JPQ28" si="7174">JPO28*$C$28</f>
        <v>3.4956325189618179E+50</v>
      </c>
      <c r="JPR28" s="222">
        <f t="shared" ref="JPR28" si="7175">JPP28*$C$28</f>
        <v>0</v>
      </c>
      <c r="JPS28" s="222">
        <f t="shared" ref="JPS28" si="7176">JPQ28*$C$28</f>
        <v>3.6005014945306725E+50</v>
      </c>
      <c r="JPT28" s="222">
        <f t="shared" ref="JPT28" si="7177">JPR28*$C$28</f>
        <v>0</v>
      </c>
      <c r="JPU28" s="222">
        <f t="shared" ref="JPU28" si="7178">JPS28*$C$28</f>
        <v>3.7085165393665928E+50</v>
      </c>
      <c r="JPV28" s="222">
        <f t="shared" ref="JPV28" si="7179">JPT28*$C$28</f>
        <v>0</v>
      </c>
      <c r="JPW28" s="222">
        <f t="shared" ref="JPW28" si="7180">JPU28*$C$28</f>
        <v>3.8197720355475905E+50</v>
      </c>
      <c r="JPX28" s="222">
        <f t="shared" ref="JPX28" si="7181">JPV28*$C$28</f>
        <v>0</v>
      </c>
      <c r="JPY28" s="222">
        <f t="shared" ref="JPY28" si="7182">JPW28*$C$28</f>
        <v>3.934365196614018E+50</v>
      </c>
      <c r="JPZ28" s="222">
        <f t="shared" ref="JPZ28" si="7183">JPX28*$C$28</f>
        <v>0</v>
      </c>
      <c r="JQA28" s="222">
        <f t="shared" ref="JQA28" si="7184">JPY28*$C$28</f>
        <v>4.0523961525124387E+50</v>
      </c>
      <c r="JQB28" s="222">
        <f t="shared" ref="JQB28" si="7185">JPZ28*$C$28</f>
        <v>0</v>
      </c>
      <c r="JQC28" s="222">
        <f t="shared" ref="JQC28" si="7186">JQA28*$C$28</f>
        <v>4.1739680370878123E+50</v>
      </c>
      <c r="JQD28" s="222">
        <f t="shared" ref="JQD28" si="7187">JQB28*$C$28</f>
        <v>0</v>
      </c>
      <c r="JQE28" s="222">
        <f t="shared" ref="JQE28" si="7188">JQC28*$C$28</f>
        <v>4.2991870782004464E+50</v>
      </c>
      <c r="JQF28" s="222">
        <f t="shared" ref="JQF28" si="7189">JQD28*$C$28</f>
        <v>0</v>
      </c>
      <c r="JQG28" s="222">
        <f t="shared" ref="JQG28" si="7190">JQE28*$C$28</f>
        <v>4.4281626905464598E+50</v>
      </c>
      <c r="JQH28" s="222">
        <f t="shared" ref="JQH28" si="7191">JQF28*$C$28</f>
        <v>0</v>
      </c>
      <c r="JQI28" s="222">
        <f t="shared" ref="JQI28" si="7192">JQG28*$C$28</f>
        <v>4.5610075712628533E+50</v>
      </c>
      <c r="JQJ28" s="222">
        <f t="shared" ref="JQJ28" si="7193">JQH28*$C$28</f>
        <v>0</v>
      </c>
      <c r="JQK28" s="222">
        <f t="shared" ref="JQK28" si="7194">JQI28*$C$28</f>
        <v>4.6978377984007393E+50</v>
      </c>
      <c r="JQL28" s="222">
        <f t="shared" ref="JQL28" si="7195">JQJ28*$C$28</f>
        <v>0</v>
      </c>
      <c r="JQM28" s="222">
        <f t="shared" ref="JQM28" si="7196">JQK28*$C$28</f>
        <v>4.8387729323527614E+50</v>
      </c>
      <c r="JQN28" s="222">
        <f t="shared" ref="JQN28" si="7197">JQL28*$C$28</f>
        <v>0</v>
      </c>
      <c r="JQO28" s="222">
        <f t="shared" ref="JQO28" si="7198">JQM28*$C$28</f>
        <v>4.9839361203233447E+50</v>
      </c>
      <c r="JQP28" s="222">
        <f t="shared" ref="JQP28" si="7199">JQN28*$C$28</f>
        <v>0</v>
      </c>
      <c r="JQQ28" s="222">
        <f t="shared" ref="JQQ28" si="7200">JQO28*$C$28</f>
        <v>5.1334542039330453E+50</v>
      </c>
      <c r="JQR28" s="222">
        <f t="shared" ref="JQR28" si="7201">JQP28*$C$28</f>
        <v>0</v>
      </c>
      <c r="JQS28" s="222">
        <f t="shared" ref="JQS28" si="7202">JQQ28*$C$28</f>
        <v>5.2874578300510368E+50</v>
      </c>
      <c r="JQT28" s="222">
        <f t="shared" ref="JQT28" si="7203">JQR28*$C$28</f>
        <v>0</v>
      </c>
      <c r="JQU28" s="222">
        <f t="shared" ref="JQU28" si="7204">JQS28*$C$28</f>
        <v>5.446081564952568E+50</v>
      </c>
      <c r="JQV28" s="222">
        <f t="shared" ref="JQV28" si="7205">JQT28*$C$28</f>
        <v>0</v>
      </c>
      <c r="JQW28" s="222">
        <f t="shared" ref="JQW28" si="7206">JQU28*$C$28</f>
        <v>5.6094640119011448E+50</v>
      </c>
      <c r="JQX28" s="222">
        <f t="shared" ref="JQX28" si="7207">JQV28*$C$28</f>
        <v>0</v>
      </c>
      <c r="JQY28" s="222">
        <f t="shared" ref="JQY28" si="7208">JQW28*$C$28</f>
        <v>5.7777479322581794E+50</v>
      </c>
      <c r="JQZ28" s="222">
        <f t="shared" ref="JQZ28" si="7209">JQX28*$C$28</f>
        <v>0</v>
      </c>
      <c r="JRA28" s="222">
        <f t="shared" ref="JRA28" si="7210">JQY28*$C$28</f>
        <v>5.9510803702259253E+50</v>
      </c>
      <c r="JRB28" s="222">
        <f t="shared" ref="JRB28" si="7211">JQZ28*$C$28</f>
        <v>0</v>
      </c>
      <c r="JRC28" s="222">
        <f t="shared" ref="JRC28" si="7212">JRA28*$C$28</f>
        <v>6.1296127813327028E+50</v>
      </c>
      <c r="JRD28" s="222">
        <f t="shared" ref="JRD28" si="7213">JRB28*$C$28</f>
        <v>0</v>
      </c>
      <c r="JRE28" s="222">
        <f t="shared" ref="JRE28" si="7214">JRC28*$C$28</f>
        <v>6.3135011647726844E+50</v>
      </c>
      <c r="JRF28" s="222">
        <f t="shared" ref="JRF28" si="7215">JRD28*$C$28</f>
        <v>0</v>
      </c>
      <c r="JRG28" s="222">
        <f t="shared" ref="JRG28" si="7216">JRE28*$C$28</f>
        <v>6.502906199715865E+50</v>
      </c>
      <c r="JRH28" s="222">
        <f t="shared" ref="JRH28" si="7217">JRF28*$C$28</f>
        <v>0</v>
      </c>
      <c r="JRI28" s="222">
        <f t="shared" ref="JRI28" si="7218">JRG28*$C$28</f>
        <v>6.697993385707341E+50</v>
      </c>
      <c r="JRJ28" s="222">
        <f t="shared" ref="JRJ28" si="7219">JRH28*$C$28</f>
        <v>0</v>
      </c>
      <c r="JRK28" s="222">
        <f t="shared" ref="JRK28" si="7220">JRI28*$C$28</f>
        <v>6.8989331872785616E+50</v>
      </c>
      <c r="JRL28" s="222">
        <f t="shared" ref="JRL28" si="7221">JRJ28*$C$28</f>
        <v>0</v>
      </c>
      <c r="JRM28" s="222">
        <f t="shared" ref="JRM28" si="7222">JRK28*$C$28</f>
        <v>7.1059011828969187E+50</v>
      </c>
      <c r="JRN28" s="222">
        <f t="shared" ref="JRN28" si="7223">JRL28*$C$28</f>
        <v>0</v>
      </c>
      <c r="JRO28" s="222">
        <f t="shared" ref="JRO28" si="7224">JRM28*$C$28</f>
        <v>7.3190782183838264E+50</v>
      </c>
      <c r="JRP28" s="222">
        <f t="shared" ref="JRP28" si="7225">JRN28*$C$28</f>
        <v>0</v>
      </c>
      <c r="JRQ28" s="222">
        <f t="shared" ref="JRQ28" si="7226">JRO28*$C$28</f>
        <v>7.5386505649353415E+50</v>
      </c>
      <c r="JRR28" s="222">
        <f t="shared" ref="JRR28" si="7227">JRP28*$C$28</f>
        <v>0</v>
      </c>
      <c r="JRS28" s="222">
        <f t="shared" ref="JRS28" si="7228">JRQ28*$C$28</f>
        <v>7.7648100818834021E+50</v>
      </c>
      <c r="JRT28" s="222">
        <f t="shared" ref="JRT28" si="7229">JRR28*$C$28</f>
        <v>0</v>
      </c>
      <c r="JRU28" s="222">
        <f t="shared" ref="JRU28" si="7230">JRS28*$C$28</f>
        <v>7.9977543843399049E+50</v>
      </c>
      <c r="JRV28" s="222">
        <f t="shared" ref="JRV28" si="7231">JRT28*$C$28</f>
        <v>0</v>
      </c>
      <c r="JRW28" s="222">
        <f t="shared" ref="JRW28" si="7232">JRU28*$C$28</f>
        <v>8.2376870158701018E+50</v>
      </c>
      <c r="JRX28" s="222">
        <f t="shared" ref="JRX28" si="7233">JRV28*$C$28</f>
        <v>0</v>
      </c>
      <c r="JRY28" s="222">
        <f t="shared" ref="JRY28" si="7234">JRW28*$C$28</f>
        <v>8.4848176263462044E+50</v>
      </c>
      <c r="JRZ28" s="222">
        <f t="shared" ref="JRZ28" si="7235">JRX28*$C$28</f>
        <v>0</v>
      </c>
      <c r="JSA28" s="222">
        <f t="shared" ref="JSA28" si="7236">JRY28*$C$28</f>
        <v>8.7393621551365908E+50</v>
      </c>
      <c r="JSB28" s="222">
        <f t="shared" ref="JSB28" si="7237">JRZ28*$C$28</f>
        <v>0</v>
      </c>
      <c r="JSC28" s="222">
        <f t="shared" ref="JSC28" si="7238">JSA28*$C$28</f>
        <v>9.0015430197906894E+50</v>
      </c>
      <c r="JSD28" s="222">
        <f t="shared" ref="JSD28" si="7239">JSB28*$C$28</f>
        <v>0</v>
      </c>
      <c r="JSE28" s="222">
        <f t="shared" ref="JSE28" si="7240">JSC28*$C$28</f>
        <v>9.2715893103844111E+50</v>
      </c>
      <c r="JSF28" s="222">
        <f t="shared" ref="JSF28" si="7241">JSD28*$C$28</f>
        <v>0</v>
      </c>
      <c r="JSG28" s="222">
        <f t="shared" ref="JSG28" si="7242">JSE28*$C$28</f>
        <v>9.5497369896959431E+50</v>
      </c>
      <c r="JSH28" s="222">
        <f t="shared" ref="JSH28" si="7243">JSF28*$C$28</f>
        <v>0</v>
      </c>
      <c r="JSI28" s="222">
        <f t="shared" ref="JSI28" si="7244">JSG28*$C$28</f>
        <v>9.8362290993868218E+50</v>
      </c>
      <c r="JSJ28" s="222">
        <f t="shared" ref="JSJ28" si="7245">JSH28*$C$28</f>
        <v>0</v>
      </c>
      <c r="JSK28" s="222">
        <f t="shared" ref="JSK28" si="7246">JSI28*$C$28</f>
        <v>1.0131315972368428E+51</v>
      </c>
      <c r="JSL28" s="222">
        <f t="shared" ref="JSL28" si="7247">JSJ28*$C$28</f>
        <v>0</v>
      </c>
      <c r="JSM28" s="222">
        <f t="shared" ref="JSM28" si="7248">JSK28*$C$28</f>
        <v>1.0435255451539481E+51</v>
      </c>
      <c r="JSN28" s="222">
        <f t="shared" ref="JSN28" si="7249">JSL28*$C$28</f>
        <v>0</v>
      </c>
      <c r="JSO28" s="222">
        <f t="shared" ref="JSO28" si="7250">JSM28*$C$28</f>
        <v>1.0748313115085665E+51</v>
      </c>
      <c r="JSP28" s="222">
        <f t="shared" ref="JSP28" si="7251">JSN28*$C$28</f>
        <v>0</v>
      </c>
      <c r="JSQ28" s="222">
        <f t="shared" ref="JSQ28" si="7252">JSO28*$C$28</f>
        <v>1.1070762508538236E+51</v>
      </c>
      <c r="JSR28" s="222">
        <f t="shared" ref="JSR28" si="7253">JSP28*$C$28</f>
        <v>0</v>
      </c>
      <c r="JSS28" s="222">
        <f t="shared" ref="JSS28" si="7254">JSQ28*$C$28</f>
        <v>1.1402885383794384E+51</v>
      </c>
      <c r="JST28" s="222">
        <f t="shared" ref="JST28" si="7255">JSR28*$C$28</f>
        <v>0</v>
      </c>
      <c r="JSU28" s="222">
        <f t="shared" ref="JSU28" si="7256">JSS28*$C$28</f>
        <v>1.1744971945308216E+51</v>
      </c>
      <c r="JSV28" s="222">
        <f t="shared" ref="JSV28" si="7257">JST28*$C$28</f>
        <v>0</v>
      </c>
      <c r="JSW28" s="222">
        <f t="shared" ref="JSW28" si="7258">JSU28*$C$28</f>
        <v>1.2097321103667462E+51</v>
      </c>
      <c r="JSX28" s="222">
        <f t="shared" ref="JSX28" si="7259">JSV28*$C$28</f>
        <v>0</v>
      </c>
      <c r="JSY28" s="222">
        <f t="shared" ref="JSY28" si="7260">JSW28*$C$28</f>
        <v>1.2460240736777486E+51</v>
      </c>
      <c r="JSZ28" s="222">
        <f t="shared" ref="JSZ28" si="7261">JSX28*$C$28</f>
        <v>0</v>
      </c>
      <c r="JTA28" s="222">
        <f t="shared" ref="JTA28" si="7262">JSY28*$C$28</f>
        <v>1.2834047958880811E+51</v>
      </c>
      <c r="JTB28" s="222">
        <f t="shared" ref="JTB28" si="7263">JSZ28*$C$28</f>
        <v>0</v>
      </c>
      <c r="JTC28" s="222">
        <f t="shared" ref="JTC28" si="7264">JTA28*$C$28</f>
        <v>1.3219069397647237E+51</v>
      </c>
      <c r="JTD28" s="222">
        <f t="shared" ref="JTD28" si="7265">JTB28*$C$28</f>
        <v>0</v>
      </c>
      <c r="JTE28" s="222">
        <f t="shared" ref="JTE28" si="7266">JTC28*$C$28</f>
        <v>1.3615641479576654E+51</v>
      </c>
      <c r="JTF28" s="222">
        <f t="shared" ref="JTF28" si="7267">JTD28*$C$28</f>
        <v>0</v>
      </c>
      <c r="JTG28" s="222">
        <f t="shared" ref="JTG28" si="7268">JTE28*$C$28</f>
        <v>1.4024110723963954E+51</v>
      </c>
      <c r="JTH28" s="222">
        <f t="shared" ref="JTH28" si="7269">JTF28*$C$28</f>
        <v>0</v>
      </c>
      <c r="JTI28" s="222">
        <f t="shared" ref="JTI28" si="7270">JTG28*$C$28</f>
        <v>1.4444834045682873E+51</v>
      </c>
      <c r="JTJ28" s="222">
        <f t="shared" ref="JTJ28" si="7271">JTH28*$C$28</f>
        <v>0</v>
      </c>
      <c r="JTK28" s="222">
        <f t="shared" ref="JTK28" si="7272">JTI28*$C$28</f>
        <v>1.487817906705336E+51</v>
      </c>
      <c r="JTL28" s="222">
        <f t="shared" ref="JTL28" si="7273">JTJ28*$C$28</f>
        <v>0</v>
      </c>
      <c r="JTM28" s="222">
        <f t="shared" ref="JTM28" si="7274">JTK28*$C$28</f>
        <v>1.532452443906496E+51</v>
      </c>
      <c r="JTN28" s="222">
        <f t="shared" ref="JTN28" si="7275">JTL28*$C$28</f>
        <v>0</v>
      </c>
      <c r="JTO28" s="222">
        <f t="shared" ref="JTO28" si="7276">JTM28*$C$28</f>
        <v>1.578426017223691E+51</v>
      </c>
      <c r="JTP28" s="222">
        <f t="shared" ref="JTP28" si="7277">JTN28*$C$28</f>
        <v>0</v>
      </c>
      <c r="JTQ28" s="222">
        <f t="shared" ref="JTQ28" si="7278">JTO28*$C$28</f>
        <v>1.6257787977404017E+51</v>
      </c>
      <c r="JTR28" s="222">
        <f t="shared" ref="JTR28" si="7279">JTP28*$C$28</f>
        <v>0</v>
      </c>
      <c r="JTS28" s="222">
        <f t="shared" ref="JTS28" si="7280">JTQ28*$C$28</f>
        <v>1.6745521616726138E+51</v>
      </c>
      <c r="JTT28" s="222">
        <f t="shared" ref="JTT28" si="7281">JTR28*$C$28</f>
        <v>0</v>
      </c>
      <c r="JTU28" s="222">
        <f t="shared" ref="JTU28" si="7282">JTS28*$C$28</f>
        <v>1.7247887265227923E+51</v>
      </c>
      <c r="JTV28" s="222">
        <f t="shared" ref="JTV28" si="7283">JTT28*$C$28</f>
        <v>0</v>
      </c>
      <c r="JTW28" s="222">
        <f t="shared" ref="JTW28" si="7284">JTU28*$C$28</f>
        <v>1.776532388318476E+51</v>
      </c>
      <c r="JTX28" s="222">
        <f t="shared" ref="JTX28" si="7285">JTV28*$C$28</f>
        <v>0</v>
      </c>
      <c r="JTY28" s="222">
        <f t="shared" ref="JTY28" si="7286">JTW28*$C$28</f>
        <v>1.8298283599680304E+51</v>
      </c>
      <c r="JTZ28" s="222">
        <f t="shared" ref="JTZ28" si="7287">JTX28*$C$28</f>
        <v>0</v>
      </c>
      <c r="JUA28" s="222">
        <f t="shared" ref="JUA28" si="7288">JTY28*$C$28</f>
        <v>1.8847232107670714E+51</v>
      </c>
      <c r="JUB28" s="222">
        <f t="shared" ref="JUB28" si="7289">JTZ28*$C$28</f>
        <v>0</v>
      </c>
      <c r="JUC28" s="222">
        <f t="shared" ref="JUC28" si="7290">JUA28*$C$28</f>
        <v>1.9412649070900836E+51</v>
      </c>
      <c r="JUD28" s="222">
        <f t="shared" ref="JUD28" si="7291">JUB28*$C$28</f>
        <v>0</v>
      </c>
      <c r="JUE28" s="222">
        <f t="shared" ref="JUE28" si="7292">JUC28*$C$28</f>
        <v>1.9995028543027861E+51</v>
      </c>
      <c r="JUF28" s="222">
        <f t="shared" ref="JUF28" si="7293">JUD28*$C$28</f>
        <v>0</v>
      </c>
      <c r="JUG28" s="222">
        <f t="shared" ref="JUG28" si="7294">JUE28*$C$28</f>
        <v>2.0594879399318696E+51</v>
      </c>
      <c r="JUH28" s="222">
        <f t="shared" ref="JUH28" si="7295">JUF28*$C$28</f>
        <v>0</v>
      </c>
      <c r="JUI28" s="222">
        <f t="shared" ref="JUI28" si="7296">JUG28*$C$28</f>
        <v>2.1212725781298259E+51</v>
      </c>
      <c r="JUJ28" s="222">
        <f t="shared" ref="JUJ28" si="7297">JUH28*$C$28</f>
        <v>0</v>
      </c>
      <c r="JUK28" s="222">
        <f t="shared" ref="JUK28" si="7298">JUI28*$C$28</f>
        <v>2.1849107554737208E+51</v>
      </c>
      <c r="JUL28" s="222">
        <f t="shared" ref="JUL28" si="7299">JUJ28*$C$28</f>
        <v>0</v>
      </c>
      <c r="JUM28" s="222">
        <f t="shared" ref="JUM28" si="7300">JUK28*$C$28</f>
        <v>2.2504580781379326E+51</v>
      </c>
      <c r="JUN28" s="222">
        <f t="shared" ref="JUN28" si="7301">JUL28*$C$28</f>
        <v>0</v>
      </c>
      <c r="JUO28" s="222">
        <f t="shared" ref="JUO28" si="7302">JUM28*$C$28</f>
        <v>2.3179718204820708E+51</v>
      </c>
      <c r="JUP28" s="222">
        <f t="shared" ref="JUP28" si="7303">JUN28*$C$28</f>
        <v>0</v>
      </c>
      <c r="JUQ28" s="222">
        <f t="shared" ref="JUQ28" si="7304">JUO28*$C$28</f>
        <v>2.3875109750965329E+51</v>
      </c>
      <c r="JUR28" s="222">
        <f t="shared" ref="JUR28" si="7305">JUP28*$C$28</f>
        <v>0</v>
      </c>
      <c r="JUS28" s="222">
        <f t="shared" ref="JUS28" si="7306">JUQ28*$C$28</f>
        <v>2.4591363043494289E+51</v>
      </c>
      <c r="JUT28" s="222">
        <f t="shared" ref="JUT28" si="7307">JUR28*$C$28</f>
        <v>0</v>
      </c>
      <c r="JUU28" s="222">
        <f t="shared" ref="JUU28" si="7308">JUS28*$C$28</f>
        <v>2.5329103934799118E+51</v>
      </c>
      <c r="JUV28" s="222">
        <f t="shared" ref="JUV28" si="7309">JUT28*$C$28</f>
        <v>0</v>
      </c>
      <c r="JUW28" s="222">
        <f t="shared" ref="JUW28" si="7310">JUU28*$C$28</f>
        <v>2.6088977052843093E+51</v>
      </c>
      <c r="JUX28" s="222">
        <f t="shared" ref="JUX28" si="7311">JUV28*$C$28</f>
        <v>0</v>
      </c>
      <c r="JUY28" s="222">
        <f t="shared" ref="JUY28" si="7312">JUW28*$C$28</f>
        <v>2.6871646364428386E+51</v>
      </c>
      <c r="JUZ28" s="222">
        <f t="shared" ref="JUZ28" si="7313">JUX28*$C$28</f>
        <v>0</v>
      </c>
      <c r="JVA28" s="222">
        <f t="shared" ref="JVA28" si="7314">JUY28*$C$28</f>
        <v>2.7677795755361238E+51</v>
      </c>
      <c r="JVB28" s="222">
        <f t="shared" ref="JVB28" si="7315">JUZ28*$C$28</f>
        <v>0</v>
      </c>
      <c r="JVC28" s="222">
        <f t="shared" ref="JVC28" si="7316">JVA28*$C$28</f>
        <v>2.8508129628022075E+51</v>
      </c>
      <c r="JVD28" s="222">
        <f t="shared" ref="JVD28" si="7317">JVB28*$C$28</f>
        <v>0</v>
      </c>
      <c r="JVE28" s="222">
        <f t="shared" ref="JVE28" si="7318">JVC28*$C$28</f>
        <v>2.9363373516862738E+51</v>
      </c>
      <c r="JVF28" s="222">
        <f t="shared" ref="JVF28" si="7319">JVD28*$C$28</f>
        <v>0</v>
      </c>
      <c r="JVG28" s="222">
        <f t="shared" ref="JVG28" si="7320">JVE28*$C$28</f>
        <v>3.0244274722368624E+51</v>
      </c>
      <c r="JVH28" s="222">
        <f t="shared" ref="JVH28" si="7321">JVF28*$C$28</f>
        <v>0</v>
      </c>
      <c r="JVI28" s="222">
        <f t="shared" ref="JVI28" si="7322">JVG28*$C$28</f>
        <v>3.1151602964039685E+51</v>
      </c>
      <c r="JVJ28" s="222">
        <f t="shared" ref="JVJ28" si="7323">JVH28*$C$28</f>
        <v>0</v>
      </c>
      <c r="JVK28" s="222">
        <f t="shared" ref="JVK28" si="7324">JVI28*$C$28</f>
        <v>3.2086151052960876E+51</v>
      </c>
      <c r="JVL28" s="222">
        <f t="shared" ref="JVL28" si="7325">JVJ28*$C$28</f>
        <v>0</v>
      </c>
      <c r="JVM28" s="222">
        <f t="shared" ref="JVM28" si="7326">JVK28*$C$28</f>
        <v>3.3048735584549705E+51</v>
      </c>
      <c r="JVN28" s="222">
        <f t="shared" ref="JVN28" si="7327">JVL28*$C$28</f>
        <v>0</v>
      </c>
      <c r="JVO28" s="222">
        <f t="shared" ref="JVO28" si="7328">JVM28*$C$28</f>
        <v>3.4040197652086199E+51</v>
      </c>
      <c r="JVP28" s="222">
        <f t="shared" ref="JVP28" si="7329">JVN28*$C$28</f>
        <v>0</v>
      </c>
      <c r="JVQ28" s="222">
        <f t="shared" ref="JVQ28" si="7330">JVO28*$C$28</f>
        <v>3.5061403581648789E+51</v>
      </c>
      <c r="JVR28" s="222">
        <f t="shared" ref="JVR28" si="7331">JVP28*$C$28</f>
        <v>0</v>
      </c>
      <c r="JVS28" s="222">
        <f t="shared" ref="JVS28" si="7332">JVQ28*$C$28</f>
        <v>3.611324568909825E+51</v>
      </c>
      <c r="JVT28" s="222">
        <f t="shared" ref="JVT28" si="7333">JVR28*$C$28</f>
        <v>0</v>
      </c>
      <c r="JVU28" s="222">
        <f t="shared" ref="JVU28" si="7334">JVS28*$C$28</f>
        <v>3.7196643059771201E+51</v>
      </c>
      <c r="JVV28" s="222">
        <f t="shared" ref="JVV28" si="7335">JVT28*$C$28</f>
        <v>0</v>
      </c>
      <c r="JVW28" s="222">
        <f t="shared" ref="JVW28" si="7336">JVU28*$C$28</f>
        <v>3.8312542351564336E+51</v>
      </c>
      <c r="JVX28" s="222">
        <f t="shared" ref="JVX28" si="7337">JVV28*$C$28</f>
        <v>0</v>
      </c>
      <c r="JVY28" s="222">
        <f t="shared" ref="JVY28" si="7338">JVW28*$C$28</f>
        <v>3.9461918622111269E+51</v>
      </c>
      <c r="JVZ28" s="222">
        <f t="shared" ref="JVZ28" si="7339">JVX28*$C$28</f>
        <v>0</v>
      </c>
      <c r="JWA28" s="222">
        <f t="shared" ref="JWA28" si="7340">JVY28*$C$28</f>
        <v>4.0645776180774611E+51</v>
      </c>
      <c r="JWB28" s="222">
        <f t="shared" ref="JWB28" si="7341">JVZ28*$C$28</f>
        <v>0</v>
      </c>
      <c r="JWC28" s="222">
        <f t="shared" ref="JWC28" si="7342">JWA28*$C$28</f>
        <v>4.1865149466197853E+51</v>
      </c>
      <c r="JWD28" s="222">
        <f t="shared" ref="JWD28" si="7343">JWB28*$C$28</f>
        <v>0</v>
      </c>
      <c r="JWE28" s="222">
        <f t="shared" ref="JWE28" si="7344">JWC28*$C$28</f>
        <v>4.312110395018379E+51</v>
      </c>
      <c r="JWF28" s="222">
        <f t="shared" ref="JWF28" si="7345">JWD28*$C$28</f>
        <v>0</v>
      </c>
      <c r="JWG28" s="222">
        <f t="shared" ref="JWG28" si="7346">JWE28*$C$28</f>
        <v>4.4414737068689305E+51</v>
      </c>
      <c r="JWH28" s="222">
        <f t="shared" ref="JWH28" si="7347">JWF28*$C$28</f>
        <v>0</v>
      </c>
      <c r="JWI28" s="222">
        <f t="shared" ref="JWI28" si="7348">JWG28*$C$28</f>
        <v>4.5747179180749985E+51</v>
      </c>
      <c r="JWJ28" s="222">
        <f t="shared" ref="JWJ28" si="7349">JWH28*$C$28</f>
        <v>0</v>
      </c>
      <c r="JWK28" s="222">
        <f t="shared" ref="JWK28" si="7350">JWI28*$C$28</f>
        <v>4.7119594556172485E+51</v>
      </c>
      <c r="JWL28" s="222">
        <f t="shared" ref="JWL28" si="7351">JWJ28*$C$28</f>
        <v>0</v>
      </c>
      <c r="JWM28" s="222">
        <f t="shared" ref="JWM28" si="7352">JWK28*$C$28</f>
        <v>4.8533182392857661E+51</v>
      </c>
      <c r="JWN28" s="222">
        <f t="shared" ref="JWN28" si="7353">JWL28*$C$28</f>
        <v>0</v>
      </c>
      <c r="JWO28" s="222">
        <f t="shared" ref="JWO28" si="7354">JWM28*$C$28</f>
        <v>4.9989177864643395E+51</v>
      </c>
      <c r="JWP28" s="222">
        <f t="shared" ref="JWP28" si="7355">JWN28*$C$28</f>
        <v>0</v>
      </c>
      <c r="JWQ28" s="222">
        <f t="shared" ref="JWQ28" si="7356">JWO28*$C$28</f>
        <v>5.1488853200582695E+51</v>
      </c>
      <c r="JWR28" s="222">
        <f t="shared" ref="JWR28" si="7357">JWP28*$C$28</f>
        <v>0</v>
      </c>
      <c r="JWS28" s="222">
        <f t="shared" ref="JWS28" si="7358">JWQ28*$C$28</f>
        <v>5.3033518796600179E+51</v>
      </c>
      <c r="JWT28" s="222">
        <f t="shared" ref="JWT28" si="7359">JWR28*$C$28</f>
        <v>0</v>
      </c>
      <c r="JWU28" s="222">
        <f t="shared" ref="JWU28" si="7360">JWS28*$C$28</f>
        <v>5.4624524360498188E+51</v>
      </c>
      <c r="JWV28" s="222">
        <f t="shared" ref="JWV28" si="7361">JWT28*$C$28</f>
        <v>0</v>
      </c>
      <c r="JWW28" s="222">
        <f t="shared" ref="JWW28" si="7362">JWU28*$C$28</f>
        <v>5.6263260091313133E+51</v>
      </c>
      <c r="JWX28" s="222">
        <f t="shared" ref="JWX28" si="7363">JWV28*$C$28</f>
        <v>0</v>
      </c>
      <c r="JWY28" s="222">
        <f t="shared" ref="JWY28" si="7364">JWW28*$C$28</f>
        <v>5.7951157894052526E+51</v>
      </c>
      <c r="JWZ28" s="222">
        <f t="shared" ref="JWZ28" si="7365">JWX28*$C$28</f>
        <v>0</v>
      </c>
      <c r="JXA28" s="222">
        <f t="shared" ref="JXA28" si="7366">JWY28*$C$28</f>
        <v>5.9689692630874105E+51</v>
      </c>
      <c r="JXB28" s="222">
        <f t="shared" ref="JXB28" si="7367">JWZ28*$C$28</f>
        <v>0</v>
      </c>
      <c r="JXC28" s="222">
        <f t="shared" ref="JXC28" si="7368">JXA28*$C$28</f>
        <v>6.1480383409800334E+51</v>
      </c>
      <c r="JXD28" s="222">
        <f t="shared" ref="JXD28" si="7369">JXB28*$C$28</f>
        <v>0</v>
      </c>
      <c r="JXE28" s="222">
        <f t="shared" ref="JXE28" si="7370">JXC28*$C$28</f>
        <v>6.3324794912094351E+51</v>
      </c>
      <c r="JXF28" s="222">
        <f t="shared" ref="JXF28" si="7371">JXD28*$C$28</f>
        <v>0</v>
      </c>
      <c r="JXG28" s="222">
        <f t="shared" ref="JXG28" si="7372">JXE28*$C$28</f>
        <v>6.5224538759457182E+51</v>
      </c>
      <c r="JXH28" s="222">
        <f t="shared" ref="JXH28" si="7373">JXF28*$C$28</f>
        <v>0</v>
      </c>
      <c r="JXI28" s="222">
        <f t="shared" ref="JXI28" si="7374">JXG28*$C$28</f>
        <v>6.7181274922240898E+51</v>
      </c>
      <c r="JXJ28" s="222">
        <f t="shared" ref="JXJ28" si="7375">JXH28*$C$28</f>
        <v>0</v>
      </c>
      <c r="JXK28" s="222">
        <f t="shared" ref="JXK28" si="7376">JXI28*$C$28</f>
        <v>6.9196713169908128E+51</v>
      </c>
      <c r="JXL28" s="222">
        <f t="shared" ref="JXL28" si="7377">JXJ28*$C$28</f>
        <v>0</v>
      </c>
      <c r="JXM28" s="222">
        <f t="shared" ref="JXM28" si="7378">JXK28*$C$28</f>
        <v>7.1272614565005377E+51</v>
      </c>
      <c r="JXN28" s="222">
        <f t="shared" ref="JXN28" si="7379">JXL28*$C$28</f>
        <v>0</v>
      </c>
      <c r="JXO28" s="222">
        <f t="shared" ref="JXO28" si="7380">JXM28*$C$28</f>
        <v>7.3410793001955547E+51</v>
      </c>
      <c r="JXP28" s="222">
        <f t="shared" ref="JXP28" si="7381">JXN28*$C$28</f>
        <v>0</v>
      </c>
      <c r="JXQ28" s="222">
        <f t="shared" ref="JXQ28" si="7382">JXO28*$C$28</f>
        <v>7.561311679201422E+51</v>
      </c>
      <c r="JXR28" s="222">
        <f t="shared" ref="JXR28" si="7383">JXP28*$C$28</f>
        <v>0</v>
      </c>
      <c r="JXS28" s="222">
        <f t="shared" ref="JXS28" si="7384">JXQ28*$C$28</f>
        <v>7.7881510295774649E+51</v>
      </c>
      <c r="JXT28" s="222">
        <f t="shared" ref="JXT28" si="7385">JXR28*$C$28</f>
        <v>0</v>
      </c>
      <c r="JXU28" s="222">
        <f t="shared" ref="JXU28" si="7386">JXS28*$C$28</f>
        <v>8.0217955604647894E+51</v>
      </c>
      <c r="JXV28" s="222">
        <f t="shared" ref="JXV28" si="7387">JXT28*$C$28</f>
        <v>0</v>
      </c>
      <c r="JXW28" s="222">
        <f t="shared" ref="JXW28" si="7388">JXU28*$C$28</f>
        <v>8.2624494272787329E+51</v>
      </c>
      <c r="JXX28" s="222">
        <f t="shared" ref="JXX28" si="7389">JXV28*$C$28</f>
        <v>0</v>
      </c>
      <c r="JXY28" s="222">
        <f t="shared" ref="JXY28" si="7390">JXW28*$C$28</f>
        <v>8.5103229100970947E+51</v>
      </c>
      <c r="JXZ28" s="222">
        <f t="shared" ref="JXZ28" si="7391">JXX28*$C$28</f>
        <v>0</v>
      </c>
      <c r="JYA28" s="222">
        <f t="shared" ref="JYA28" si="7392">JXY28*$C$28</f>
        <v>8.7656325974000083E+51</v>
      </c>
      <c r="JYB28" s="222">
        <f t="shared" ref="JYB28" si="7393">JXZ28*$C$28</f>
        <v>0</v>
      </c>
      <c r="JYC28" s="222">
        <f t="shared" ref="JYC28" si="7394">JYA28*$C$28</f>
        <v>9.0286015753220084E+51</v>
      </c>
      <c r="JYD28" s="222">
        <f t="shared" ref="JYD28" si="7395">JYB28*$C$28</f>
        <v>0</v>
      </c>
      <c r="JYE28" s="222">
        <f t="shared" ref="JYE28" si="7396">JYC28*$C$28</f>
        <v>9.2994596225816692E+51</v>
      </c>
      <c r="JYF28" s="222">
        <f t="shared" ref="JYF28" si="7397">JYD28*$C$28</f>
        <v>0</v>
      </c>
      <c r="JYG28" s="222">
        <f t="shared" ref="JYG28" si="7398">JYE28*$C$28</f>
        <v>9.5784434112591199E+51</v>
      </c>
      <c r="JYH28" s="222">
        <f t="shared" ref="JYH28" si="7399">JYF28*$C$28</f>
        <v>0</v>
      </c>
      <c r="JYI28" s="222">
        <f t="shared" ref="JYI28" si="7400">JYG28*$C$28</f>
        <v>9.8657967135968932E+51</v>
      </c>
      <c r="JYJ28" s="222">
        <f t="shared" ref="JYJ28" si="7401">JYH28*$C$28</f>
        <v>0</v>
      </c>
      <c r="JYK28" s="222">
        <f t="shared" ref="JYK28" si="7402">JYI28*$C$28</f>
        <v>1.0161770615004801E+52</v>
      </c>
      <c r="JYL28" s="222">
        <f t="shared" ref="JYL28" si="7403">JYJ28*$C$28</f>
        <v>0</v>
      </c>
      <c r="JYM28" s="222">
        <f t="shared" ref="JYM28" si="7404">JYK28*$C$28</f>
        <v>1.0466623733454945E+52</v>
      </c>
      <c r="JYN28" s="222">
        <f t="shared" ref="JYN28" si="7405">JYL28*$C$28</f>
        <v>0</v>
      </c>
      <c r="JYO28" s="222">
        <f t="shared" ref="JYO28" si="7406">JYM28*$C$28</f>
        <v>1.0780622445458594E+52</v>
      </c>
      <c r="JYP28" s="222">
        <f t="shared" ref="JYP28" si="7407">JYN28*$C$28</f>
        <v>0</v>
      </c>
      <c r="JYQ28" s="222">
        <f t="shared" ref="JYQ28" si="7408">JYO28*$C$28</f>
        <v>1.1104041118822352E+52</v>
      </c>
      <c r="JYR28" s="222">
        <f t="shared" ref="JYR28" si="7409">JYP28*$C$28</f>
        <v>0</v>
      </c>
      <c r="JYS28" s="222">
        <f t="shared" ref="JYS28" si="7410">JYQ28*$C$28</f>
        <v>1.1437162352387022E+52</v>
      </c>
      <c r="JYT28" s="222">
        <f t="shared" ref="JYT28" si="7411">JYR28*$C$28</f>
        <v>0</v>
      </c>
      <c r="JYU28" s="222">
        <f t="shared" ref="JYU28" si="7412">JYS28*$C$28</f>
        <v>1.1780277222958632E+52</v>
      </c>
      <c r="JYV28" s="222">
        <f t="shared" ref="JYV28" si="7413">JYT28*$C$28</f>
        <v>0</v>
      </c>
      <c r="JYW28" s="222">
        <f t="shared" ref="JYW28" si="7414">JYU28*$C$28</f>
        <v>1.2133685539647391E+52</v>
      </c>
      <c r="JYX28" s="222">
        <f t="shared" ref="JYX28" si="7415">JYV28*$C$28</f>
        <v>0</v>
      </c>
      <c r="JYY28" s="222">
        <f t="shared" ref="JYY28" si="7416">JYW28*$C$28</f>
        <v>1.2497696105836813E+52</v>
      </c>
      <c r="JYZ28" s="222">
        <f t="shared" ref="JYZ28" si="7417">JYX28*$C$28</f>
        <v>0</v>
      </c>
      <c r="JZA28" s="222">
        <f t="shared" ref="JZA28" si="7418">JYY28*$C$28</f>
        <v>1.2872626989011918E+52</v>
      </c>
      <c r="JZB28" s="222">
        <f t="shared" ref="JZB28" si="7419">JYZ28*$C$28</f>
        <v>0</v>
      </c>
      <c r="JZC28" s="222">
        <f t="shared" ref="JZC28" si="7420">JZA28*$C$28</f>
        <v>1.3258805798682276E+52</v>
      </c>
      <c r="JZD28" s="222">
        <f t="shared" ref="JZD28" si="7421">JZB28*$C$28</f>
        <v>0</v>
      </c>
      <c r="JZE28" s="222">
        <f t="shared" ref="JZE28" si="7422">JZC28*$C$28</f>
        <v>1.3656569972642745E+52</v>
      </c>
      <c r="JZF28" s="222">
        <f t="shared" ref="JZF28" si="7423">JZD28*$C$28</f>
        <v>0</v>
      </c>
      <c r="JZG28" s="222">
        <f t="shared" ref="JZG28" si="7424">JZE28*$C$28</f>
        <v>1.4066267071822027E+52</v>
      </c>
      <c r="JZH28" s="222">
        <f t="shared" ref="JZH28" si="7425">JZF28*$C$28</f>
        <v>0</v>
      </c>
      <c r="JZI28" s="222">
        <f t="shared" ref="JZI28" si="7426">JZG28*$C$28</f>
        <v>1.4488255083976689E+52</v>
      </c>
      <c r="JZJ28" s="222">
        <f t="shared" ref="JZJ28" si="7427">JZH28*$C$28</f>
        <v>0</v>
      </c>
      <c r="JZK28" s="222">
        <f t="shared" ref="JZK28" si="7428">JZI28*$C$28</f>
        <v>1.4922902736495989E+52</v>
      </c>
      <c r="JZL28" s="222">
        <f t="shared" ref="JZL28" si="7429">JZJ28*$C$28</f>
        <v>0</v>
      </c>
      <c r="JZM28" s="222">
        <f t="shared" ref="JZM28" si="7430">JZK28*$C$28</f>
        <v>1.5370589818590868E+52</v>
      </c>
      <c r="JZN28" s="222">
        <f t="shared" ref="JZN28" si="7431">JZL28*$C$28</f>
        <v>0</v>
      </c>
      <c r="JZO28" s="222">
        <f t="shared" ref="JZO28" si="7432">JZM28*$C$28</f>
        <v>1.5831707513148593E+52</v>
      </c>
      <c r="JZP28" s="222">
        <f t="shared" ref="JZP28" si="7433">JZN28*$C$28</f>
        <v>0</v>
      </c>
      <c r="JZQ28" s="222">
        <f t="shared" ref="JZQ28" si="7434">JZO28*$C$28</f>
        <v>1.6306658738543052E+52</v>
      </c>
      <c r="JZR28" s="222">
        <f t="shared" ref="JZR28" si="7435">JZP28*$C$28</f>
        <v>0</v>
      </c>
      <c r="JZS28" s="222">
        <f t="shared" ref="JZS28" si="7436">JZQ28*$C$28</f>
        <v>1.6795858500699344E+52</v>
      </c>
      <c r="JZT28" s="222">
        <f t="shared" ref="JZT28" si="7437">JZR28*$C$28</f>
        <v>0</v>
      </c>
      <c r="JZU28" s="222">
        <f t="shared" ref="JZU28" si="7438">JZS28*$C$28</f>
        <v>1.7299734255720325E+52</v>
      </c>
      <c r="JZV28" s="222">
        <f t="shared" ref="JZV28" si="7439">JZT28*$C$28</f>
        <v>0</v>
      </c>
      <c r="JZW28" s="222">
        <f t="shared" ref="JZW28" si="7440">JZU28*$C$28</f>
        <v>1.7818726283391935E+52</v>
      </c>
      <c r="JZX28" s="222">
        <f t="shared" ref="JZX28" si="7441">JZV28*$C$28</f>
        <v>0</v>
      </c>
      <c r="JZY28" s="222">
        <f t="shared" ref="JZY28" si="7442">JZW28*$C$28</f>
        <v>1.8353288071893693E+52</v>
      </c>
      <c r="JZZ28" s="222">
        <f t="shared" ref="JZZ28" si="7443">JZX28*$C$28</f>
        <v>0</v>
      </c>
      <c r="KAA28" s="222">
        <f t="shared" ref="KAA28" si="7444">JZY28*$C$28</f>
        <v>1.8903886714050504E+52</v>
      </c>
      <c r="KAB28" s="222">
        <f t="shared" ref="KAB28" si="7445">JZZ28*$C$28</f>
        <v>0</v>
      </c>
      <c r="KAC28" s="222">
        <f t="shared" ref="KAC28" si="7446">KAA28*$C$28</f>
        <v>1.9471003315472018E+52</v>
      </c>
      <c r="KAD28" s="222">
        <f t="shared" ref="KAD28" si="7447">KAB28*$C$28</f>
        <v>0</v>
      </c>
      <c r="KAE28" s="222">
        <f t="shared" ref="KAE28" si="7448">KAC28*$C$28</f>
        <v>2.0055133414936178E+52</v>
      </c>
      <c r="KAF28" s="222">
        <f t="shared" ref="KAF28" si="7449">KAD28*$C$28</f>
        <v>0</v>
      </c>
      <c r="KAG28" s="222">
        <f t="shared" ref="KAG28" si="7450">KAE28*$C$28</f>
        <v>2.0656787417384264E+52</v>
      </c>
      <c r="KAH28" s="222">
        <f t="shared" ref="KAH28" si="7451">KAF28*$C$28</f>
        <v>0</v>
      </c>
      <c r="KAI28" s="222">
        <f t="shared" ref="KAI28" si="7452">KAG28*$C$28</f>
        <v>2.1276491039905791E+52</v>
      </c>
      <c r="KAJ28" s="222">
        <f t="shared" ref="KAJ28" si="7453">KAH28*$C$28</f>
        <v>0</v>
      </c>
      <c r="KAK28" s="222">
        <f t="shared" ref="KAK28" si="7454">KAI28*$C$28</f>
        <v>2.1914785771102966E+52</v>
      </c>
      <c r="KAL28" s="222">
        <f t="shared" ref="KAL28" si="7455">KAJ28*$C$28</f>
        <v>0</v>
      </c>
      <c r="KAM28" s="222">
        <f t="shared" ref="KAM28" si="7456">KAK28*$C$28</f>
        <v>2.2572229344236055E+52</v>
      </c>
      <c r="KAN28" s="222">
        <f t="shared" ref="KAN28" si="7457">KAL28*$C$28</f>
        <v>0</v>
      </c>
      <c r="KAO28" s="222">
        <f t="shared" ref="KAO28" si="7458">KAM28*$C$28</f>
        <v>2.3249396224563138E+52</v>
      </c>
      <c r="KAP28" s="222">
        <f t="shared" ref="KAP28" si="7459">KAN28*$C$28</f>
        <v>0</v>
      </c>
      <c r="KAQ28" s="222">
        <f t="shared" ref="KAQ28" si="7460">KAO28*$C$28</f>
        <v>2.394687811130003E+52</v>
      </c>
      <c r="KAR28" s="222">
        <f t="shared" ref="KAR28" si="7461">KAP28*$C$28</f>
        <v>0</v>
      </c>
      <c r="KAS28" s="222">
        <f t="shared" ref="KAS28" si="7462">KAQ28*$C$28</f>
        <v>2.4665284454639032E+52</v>
      </c>
      <c r="KAT28" s="222">
        <f t="shared" ref="KAT28" si="7463">KAR28*$C$28</f>
        <v>0</v>
      </c>
      <c r="KAU28" s="222">
        <f t="shared" ref="KAU28" si="7464">KAS28*$C$28</f>
        <v>2.5405242988278202E+52</v>
      </c>
      <c r="KAV28" s="222">
        <f t="shared" ref="KAV28" si="7465">KAT28*$C$28</f>
        <v>0</v>
      </c>
      <c r="KAW28" s="222">
        <f t="shared" ref="KAW28" si="7466">KAU28*$C$28</f>
        <v>2.6167400277926547E+52</v>
      </c>
      <c r="KAX28" s="222">
        <f t="shared" ref="KAX28" si="7467">KAV28*$C$28</f>
        <v>0</v>
      </c>
      <c r="KAY28" s="222">
        <f t="shared" ref="KAY28" si="7468">KAW28*$C$28</f>
        <v>2.6952422286264347E+52</v>
      </c>
      <c r="KAZ28" s="222">
        <f t="shared" ref="KAZ28" si="7469">KAX28*$C$28</f>
        <v>0</v>
      </c>
      <c r="KBA28" s="222">
        <f t="shared" ref="KBA28" si="7470">KAY28*$C$28</f>
        <v>2.7760994954852276E+52</v>
      </c>
      <c r="KBB28" s="222">
        <f t="shared" ref="KBB28" si="7471">KAZ28*$C$28</f>
        <v>0</v>
      </c>
      <c r="KBC28" s="222">
        <f t="shared" ref="KBC28" si="7472">KBA28*$C$28</f>
        <v>2.8593824803497848E+52</v>
      </c>
      <c r="KBD28" s="222">
        <f t="shared" ref="KBD28" si="7473">KBB28*$C$28</f>
        <v>0</v>
      </c>
      <c r="KBE28" s="222">
        <f t="shared" ref="KBE28" si="7474">KBC28*$C$28</f>
        <v>2.9451639547602784E+52</v>
      </c>
      <c r="KBF28" s="222">
        <f t="shared" ref="KBF28" si="7475">KBD28*$C$28</f>
        <v>0</v>
      </c>
      <c r="KBG28" s="222">
        <f t="shared" ref="KBG28" si="7476">KBE28*$C$28</f>
        <v>3.033518873403087E+52</v>
      </c>
      <c r="KBH28" s="222">
        <f t="shared" ref="KBH28" si="7477">KBF28*$C$28</f>
        <v>0</v>
      </c>
      <c r="KBI28" s="222">
        <f t="shared" ref="KBI28" si="7478">KBG28*$C$28</f>
        <v>3.1245244396051798E+52</v>
      </c>
      <c r="KBJ28" s="222">
        <f t="shared" ref="KBJ28" si="7479">KBH28*$C$28</f>
        <v>0</v>
      </c>
      <c r="KBK28" s="222">
        <f t="shared" ref="KBK28" si="7480">KBI28*$C$28</f>
        <v>3.2182601727933352E+52</v>
      </c>
      <c r="KBL28" s="222">
        <f t="shared" ref="KBL28" si="7481">KBJ28*$C$28</f>
        <v>0</v>
      </c>
      <c r="KBM28" s="222">
        <f t="shared" ref="KBM28" si="7482">KBK28*$C$28</f>
        <v>3.3148079779771356E+52</v>
      </c>
      <c r="KBN28" s="222">
        <f t="shared" ref="KBN28" si="7483">KBL28*$C$28</f>
        <v>0</v>
      </c>
      <c r="KBO28" s="222">
        <f t="shared" ref="KBO28" si="7484">KBM28*$C$28</f>
        <v>3.4142522173164496E+52</v>
      </c>
      <c r="KBP28" s="222">
        <f t="shared" ref="KBP28" si="7485">KBN28*$C$28</f>
        <v>0</v>
      </c>
      <c r="KBQ28" s="222">
        <f t="shared" ref="KBQ28" si="7486">KBO28*$C$28</f>
        <v>3.5166797838359432E+52</v>
      </c>
      <c r="KBR28" s="222">
        <f t="shared" ref="KBR28" si="7487">KBP28*$C$28</f>
        <v>0</v>
      </c>
      <c r="KBS28" s="222">
        <f t="shared" ref="KBS28" si="7488">KBQ28*$C$28</f>
        <v>3.6221801773510217E+52</v>
      </c>
      <c r="KBT28" s="222">
        <f t="shared" ref="KBT28" si="7489">KBR28*$C$28</f>
        <v>0</v>
      </c>
      <c r="KBU28" s="222">
        <f t="shared" ref="KBU28" si="7490">KBS28*$C$28</f>
        <v>3.7308455826715525E+52</v>
      </c>
      <c r="KBV28" s="222">
        <f t="shared" ref="KBV28" si="7491">KBT28*$C$28</f>
        <v>0</v>
      </c>
      <c r="KBW28" s="222">
        <f t="shared" ref="KBW28" si="7492">KBU28*$C$28</f>
        <v>3.8427709501516994E+52</v>
      </c>
      <c r="KBX28" s="222">
        <f t="shared" ref="KBX28" si="7493">KBV28*$C$28</f>
        <v>0</v>
      </c>
      <c r="KBY28" s="222">
        <f t="shared" ref="KBY28" si="7494">KBW28*$C$28</f>
        <v>3.9580540786562503E+52</v>
      </c>
      <c r="KBZ28" s="222">
        <f t="shared" ref="KBZ28" si="7495">KBX28*$C$28</f>
        <v>0</v>
      </c>
      <c r="KCA28" s="222">
        <f t="shared" ref="KCA28" si="7496">KBY28*$C$28</f>
        <v>4.076795701015938E+52</v>
      </c>
      <c r="KCB28" s="222">
        <f t="shared" ref="KCB28" si="7497">KBZ28*$C$28</f>
        <v>0</v>
      </c>
      <c r="KCC28" s="222">
        <f t="shared" ref="KCC28" si="7498">KCA28*$C$28</f>
        <v>4.1990995720464164E+52</v>
      </c>
      <c r="KCD28" s="222">
        <f t="shared" ref="KCD28" si="7499">KCB28*$C$28</f>
        <v>0</v>
      </c>
      <c r="KCE28" s="222">
        <f t="shared" ref="KCE28" si="7500">KCC28*$C$28</f>
        <v>4.325072559207809E+52</v>
      </c>
      <c r="KCF28" s="222">
        <f t="shared" ref="KCF28" si="7501">KCD28*$C$28</f>
        <v>0</v>
      </c>
      <c r="KCG28" s="222">
        <f t="shared" ref="KCG28" si="7502">KCE28*$C$28</f>
        <v>4.4548247359840432E+52</v>
      </c>
      <c r="KCH28" s="222">
        <f t="shared" ref="KCH28" si="7503">KCF28*$C$28</f>
        <v>0</v>
      </c>
      <c r="KCI28" s="222">
        <f t="shared" ref="KCI28" si="7504">KCG28*$C$28</f>
        <v>4.5884694780635649E+52</v>
      </c>
      <c r="KCJ28" s="222">
        <f t="shared" ref="KCJ28" si="7505">KCH28*$C$28</f>
        <v>0</v>
      </c>
      <c r="KCK28" s="222">
        <f t="shared" ref="KCK28" si="7506">KCI28*$C$28</f>
        <v>4.7261235624054718E+52</v>
      </c>
      <c r="KCL28" s="222">
        <f t="shared" ref="KCL28" si="7507">KCJ28*$C$28</f>
        <v>0</v>
      </c>
      <c r="KCM28" s="222">
        <f t="shared" ref="KCM28" si="7508">KCK28*$C$28</f>
        <v>4.8679072692776358E+52</v>
      </c>
      <c r="KCN28" s="222">
        <f t="shared" ref="KCN28" si="7509">KCL28*$C$28</f>
        <v>0</v>
      </c>
      <c r="KCO28" s="222">
        <f t="shared" ref="KCO28" si="7510">KCM28*$C$28</f>
        <v>5.0139444873559652E+52</v>
      </c>
      <c r="KCP28" s="222">
        <f t="shared" ref="KCP28" si="7511">KCN28*$C$28</f>
        <v>0</v>
      </c>
      <c r="KCQ28" s="222">
        <f t="shared" ref="KCQ28" si="7512">KCO28*$C$28</f>
        <v>5.1643628219766445E+52</v>
      </c>
      <c r="KCR28" s="222">
        <f t="shared" ref="KCR28" si="7513">KCP28*$C$28</f>
        <v>0</v>
      </c>
      <c r="KCS28" s="222">
        <f t="shared" ref="KCS28" si="7514">KCQ28*$C$28</f>
        <v>5.3192937066359443E+52</v>
      </c>
      <c r="KCT28" s="222">
        <f t="shared" ref="KCT28" si="7515">KCR28*$C$28</f>
        <v>0</v>
      </c>
      <c r="KCU28" s="222">
        <f t="shared" ref="KCU28" si="7516">KCS28*$C$28</f>
        <v>5.4788725178350233E+52</v>
      </c>
      <c r="KCV28" s="222">
        <f t="shared" ref="KCV28" si="7517">KCT28*$C$28</f>
        <v>0</v>
      </c>
      <c r="KCW28" s="222">
        <f t="shared" ref="KCW28" si="7518">KCU28*$C$28</f>
        <v>5.6432386933700737E+52</v>
      </c>
      <c r="KCX28" s="222">
        <f t="shared" ref="KCX28" si="7519">KCV28*$C$28</f>
        <v>0</v>
      </c>
      <c r="KCY28" s="222">
        <f t="shared" ref="KCY28" si="7520">KCW28*$C$28</f>
        <v>5.8125358541711765E+52</v>
      </c>
      <c r="KCZ28" s="222">
        <f t="shared" ref="KCZ28" si="7521">KCX28*$C$28</f>
        <v>0</v>
      </c>
      <c r="KDA28" s="222">
        <f t="shared" ref="KDA28" si="7522">KCY28*$C$28</f>
        <v>5.9869119297963115E+52</v>
      </c>
      <c r="KDB28" s="222">
        <f t="shared" ref="KDB28" si="7523">KCZ28*$C$28</f>
        <v>0</v>
      </c>
      <c r="KDC28" s="222">
        <f t="shared" ref="KDC28" si="7524">KDA28*$C$28</f>
        <v>6.1665192876902009E+52</v>
      </c>
      <c r="KDD28" s="222">
        <f t="shared" ref="KDD28" si="7525">KDB28*$C$28</f>
        <v>0</v>
      </c>
      <c r="KDE28" s="222">
        <f t="shared" ref="KDE28" si="7526">KDC28*$C$28</f>
        <v>6.3515148663209067E+52</v>
      </c>
      <c r="KDF28" s="222">
        <f t="shared" ref="KDF28" si="7527">KDD28*$C$28</f>
        <v>0</v>
      </c>
      <c r="KDG28" s="222">
        <f t="shared" ref="KDG28" si="7528">KDE28*$C$28</f>
        <v>6.5420603123105339E+52</v>
      </c>
      <c r="KDH28" s="222">
        <f t="shared" ref="KDH28" si="7529">KDF28*$C$28</f>
        <v>0</v>
      </c>
      <c r="KDI28" s="222">
        <f t="shared" ref="KDI28" si="7530">KDG28*$C$28</f>
        <v>6.7383221216798506E+52</v>
      </c>
      <c r="KDJ28" s="222">
        <f t="shared" ref="KDJ28" si="7531">KDH28*$C$28</f>
        <v>0</v>
      </c>
      <c r="KDK28" s="222">
        <f t="shared" ref="KDK28" si="7532">KDI28*$C$28</f>
        <v>6.9404717853302468E+52</v>
      </c>
      <c r="KDL28" s="222">
        <f t="shared" ref="KDL28" si="7533">KDJ28*$C$28</f>
        <v>0</v>
      </c>
      <c r="KDM28" s="222">
        <f t="shared" ref="KDM28" si="7534">KDK28*$C$28</f>
        <v>7.1486859388901549E+52</v>
      </c>
      <c r="KDN28" s="222">
        <f t="shared" ref="KDN28" si="7535">KDL28*$C$28</f>
        <v>0</v>
      </c>
      <c r="KDO28" s="222">
        <f t="shared" ref="KDO28" si="7536">KDM28*$C$28</f>
        <v>7.3631465170568602E+52</v>
      </c>
      <c r="KDP28" s="222">
        <f t="shared" ref="KDP28" si="7537">KDN28*$C$28</f>
        <v>0</v>
      </c>
      <c r="KDQ28" s="222">
        <f t="shared" ref="KDQ28" si="7538">KDO28*$C$28</f>
        <v>7.5840409125685667E+52</v>
      </c>
      <c r="KDR28" s="222">
        <f t="shared" ref="KDR28" si="7539">KDP28*$C$28</f>
        <v>0</v>
      </c>
      <c r="KDS28" s="222">
        <f t="shared" ref="KDS28" si="7540">KDQ28*$C$28</f>
        <v>7.8115621399456238E+52</v>
      </c>
      <c r="KDT28" s="222">
        <f t="shared" ref="KDT28" si="7541">KDR28*$C$28</f>
        <v>0</v>
      </c>
      <c r="KDU28" s="222">
        <f t="shared" ref="KDU28" si="7542">KDS28*$C$28</f>
        <v>8.0459090041439923E+52</v>
      </c>
      <c r="KDV28" s="222">
        <f t="shared" ref="KDV28" si="7543">KDT28*$C$28</f>
        <v>0</v>
      </c>
      <c r="KDW28" s="222">
        <f t="shared" ref="KDW28" si="7544">KDU28*$C$28</f>
        <v>8.2872862742683125E+52</v>
      </c>
      <c r="KDX28" s="222">
        <f t="shared" ref="KDX28" si="7545">KDV28*$C$28</f>
        <v>0</v>
      </c>
      <c r="KDY28" s="222">
        <f t="shared" ref="KDY28" si="7546">KDW28*$C$28</f>
        <v>8.5359048624963623E+52</v>
      </c>
      <c r="KDZ28" s="222">
        <f t="shared" ref="KDZ28" si="7547">KDX28*$C$28</f>
        <v>0</v>
      </c>
      <c r="KEA28" s="222">
        <f t="shared" ref="KEA28" si="7548">KDY28*$C$28</f>
        <v>8.7919820083712529E+52</v>
      </c>
      <c r="KEB28" s="222">
        <f t="shared" ref="KEB28" si="7549">KDZ28*$C$28</f>
        <v>0</v>
      </c>
      <c r="KEC28" s="222">
        <f t="shared" ref="KEC28" si="7550">KEA28*$C$28</f>
        <v>9.0557414686223912E+52</v>
      </c>
      <c r="KED28" s="222">
        <f t="shared" ref="KED28" si="7551">KEB28*$C$28</f>
        <v>0</v>
      </c>
      <c r="KEE28" s="222">
        <f t="shared" ref="KEE28" si="7552">KEC28*$C$28</f>
        <v>9.3274137126810631E+52</v>
      </c>
      <c r="KEF28" s="222">
        <f t="shared" ref="KEF28" si="7553">KED28*$C$28</f>
        <v>0</v>
      </c>
      <c r="KEG28" s="222">
        <f t="shared" ref="KEG28" si="7554">KEE28*$C$28</f>
        <v>9.6072361240614957E+52</v>
      </c>
      <c r="KEH28" s="222">
        <f t="shared" ref="KEH28" si="7555">KEF28*$C$28</f>
        <v>0</v>
      </c>
      <c r="KEI28" s="222">
        <f t="shared" ref="KEI28" si="7556">KEG28*$C$28</f>
        <v>9.8954532077833402E+52</v>
      </c>
      <c r="KEJ28" s="222">
        <f t="shared" ref="KEJ28" si="7557">KEH28*$C$28</f>
        <v>0</v>
      </c>
      <c r="KEK28" s="222">
        <f t="shared" ref="KEK28" si="7558">KEI28*$C$28</f>
        <v>1.019231680401684E+53</v>
      </c>
      <c r="KEL28" s="222">
        <f t="shared" ref="KEL28" si="7559">KEJ28*$C$28</f>
        <v>0</v>
      </c>
      <c r="KEM28" s="222">
        <f t="shared" ref="KEM28" si="7560">KEK28*$C$28</f>
        <v>1.0498086308137346E+53</v>
      </c>
      <c r="KEN28" s="222">
        <f t="shared" ref="KEN28" si="7561">KEL28*$C$28</f>
        <v>0</v>
      </c>
      <c r="KEO28" s="222">
        <f t="shared" ref="KEO28" si="7562">KEM28*$C$28</f>
        <v>1.0813028897381467E+53</v>
      </c>
      <c r="KEP28" s="222">
        <f t="shared" ref="KEP28" si="7563">KEN28*$C$28</f>
        <v>0</v>
      </c>
      <c r="KEQ28" s="222">
        <f t="shared" ref="KEQ28" si="7564">KEO28*$C$28</f>
        <v>1.1137419764302911E+53</v>
      </c>
      <c r="KER28" s="222">
        <f t="shared" ref="KER28" si="7565">KEP28*$C$28</f>
        <v>0</v>
      </c>
      <c r="KES28" s="222">
        <f t="shared" ref="KES28" si="7566">KEQ28*$C$28</f>
        <v>1.1471542357231999E+53</v>
      </c>
      <c r="KET28" s="222">
        <f t="shared" ref="KET28" si="7567">KER28*$C$28</f>
        <v>0</v>
      </c>
      <c r="KEU28" s="222">
        <f t="shared" ref="KEU28" si="7568">KES28*$C$28</f>
        <v>1.181568862794896E+53</v>
      </c>
      <c r="KEV28" s="222">
        <f t="shared" ref="KEV28" si="7569">KET28*$C$28</f>
        <v>0</v>
      </c>
      <c r="KEW28" s="222">
        <f t="shared" ref="KEW28" si="7570">KEU28*$C$28</f>
        <v>1.2170159286787429E+53</v>
      </c>
      <c r="KEX28" s="222">
        <f t="shared" ref="KEX28" si="7571">KEV28*$C$28</f>
        <v>0</v>
      </c>
      <c r="KEY28" s="222">
        <f t="shared" ref="KEY28" si="7572">KEW28*$C$28</f>
        <v>1.2535264065391051E+53</v>
      </c>
      <c r="KEZ28" s="222">
        <f t="shared" ref="KEZ28" si="7573">KEX28*$C$28</f>
        <v>0</v>
      </c>
      <c r="KFA28" s="222">
        <f t="shared" ref="KFA28" si="7574">KEY28*$C$28</f>
        <v>1.2911321987352784E+53</v>
      </c>
      <c r="KFB28" s="222">
        <f t="shared" ref="KFB28" si="7575">KEZ28*$C$28</f>
        <v>0</v>
      </c>
      <c r="KFC28" s="222">
        <f t="shared" ref="KFC28" si="7576">KFA28*$C$28</f>
        <v>1.3298661646973368E+53</v>
      </c>
      <c r="KFD28" s="222">
        <f t="shared" ref="KFD28" si="7577">KFB28*$C$28</f>
        <v>0</v>
      </c>
      <c r="KFE28" s="222">
        <f t="shared" ref="KFE28" si="7578">KFC28*$C$28</f>
        <v>1.369762149638257E+53</v>
      </c>
      <c r="KFF28" s="222">
        <f t="shared" ref="KFF28" si="7579">KFD28*$C$28</f>
        <v>0</v>
      </c>
      <c r="KFG28" s="222">
        <f t="shared" ref="KFG28" si="7580">KFE28*$C$28</f>
        <v>1.4108550141274048E+53</v>
      </c>
      <c r="KFH28" s="222">
        <f t="shared" ref="KFH28" si="7581">KFF28*$C$28</f>
        <v>0</v>
      </c>
      <c r="KFI28" s="222">
        <f t="shared" ref="KFI28" si="7582">KFG28*$C$28</f>
        <v>1.4531806645512271E+53</v>
      </c>
      <c r="KFJ28" s="222">
        <f t="shared" ref="KFJ28" si="7583">KFH28*$C$28</f>
        <v>0</v>
      </c>
      <c r="KFK28" s="222">
        <f t="shared" ref="KFK28" si="7584">KFI28*$C$28</f>
        <v>1.496776084487764E+53</v>
      </c>
      <c r="KFL28" s="222">
        <f t="shared" ref="KFL28" si="7585">KFJ28*$C$28</f>
        <v>0</v>
      </c>
      <c r="KFM28" s="222">
        <f t="shared" ref="KFM28" si="7586">KFK28*$C$28</f>
        <v>1.5416793670223971E+53</v>
      </c>
      <c r="KFN28" s="222">
        <f t="shared" ref="KFN28" si="7587">KFL28*$C$28</f>
        <v>0</v>
      </c>
      <c r="KFO28" s="222">
        <f t="shared" ref="KFO28" si="7588">KFM28*$C$28</f>
        <v>1.587929748033069E+53</v>
      </c>
      <c r="KFP28" s="222">
        <f t="shared" ref="KFP28" si="7589">KFN28*$C$28</f>
        <v>0</v>
      </c>
      <c r="KFQ28" s="222">
        <f t="shared" ref="KFQ28" si="7590">KFO28*$C$28</f>
        <v>1.6355676404740611E+53</v>
      </c>
      <c r="KFR28" s="222">
        <f t="shared" ref="KFR28" si="7591">KFP28*$C$28</f>
        <v>0</v>
      </c>
      <c r="KFS28" s="222">
        <f t="shared" ref="KFS28" si="7592">KFQ28*$C$28</f>
        <v>1.684634669688283E+53</v>
      </c>
      <c r="KFT28" s="222">
        <f t="shared" ref="KFT28" si="7593">KFR28*$C$28</f>
        <v>0</v>
      </c>
      <c r="KFU28" s="222">
        <f t="shared" ref="KFU28" si="7594">KFS28*$C$28</f>
        <v>1.7351737097789316E+53</v>
      </c>
      <c r="KFV28" s="222">
        <f t="shared" ref="KFV28" si="7595">KFT28*$C$28</f>
        <v>0</v>
      </c>
      <c r="KFW28" s="222">
        <f t="shared" ref="KFW28" si="7596">KFU28*$C$28</f>
        <v>1.7872289210722995E+53</v>
      </c>
      <c r="KFX28" s="222">
        <f t="shared" ref="KFX28" si="7597">KFV28*$C$28</f>
        <v>0</v>
      </c>
      <c r="KFY28" s="222">
        <f t="shared" ref="KFY28" si="7598">KFW28*$C$28</f>
        <v>1.8408457887044685E+53</v>
      </c>
      <c r="KFZ28" s="222">
        <f t="shared" ref="KFZ28" si="7599">KFX28*$C$28</f>
        <v>0</v>
      </c>
      <c r="KGA28" s="222">
        <f t="shared" ref="KGA28" si="7600">KFY28*$C$28</f>
        <v>1.8960711623656025E+53</v>
      </c>
      <c r="KGB28" s="222">
        <f t="shared" ref="KGB28" si="7601">KFZ28*$C$28</f>
        <v>0</v>
      </c>
      <c r="KGC28" s="222">
        <f t="shared" ref="KGC28" si="7602">KGA28*$C$28</f>
        <v>1.9529532972365706E+53</v>
      </c>
      <c r="KGD28" s="222">
        <f t="shared" ref="KGD28" si="7603">KGB28*$C$28</f>
        <v>0</v>
      </c>
      <c r="KGE28" s="222">
        <f t="shared" ref="KGE28" si="7604">KGC28*$C$28</f>
        <v>2.0115418961536678E+53</v>
      </c>
      <c r="KGF28" s="222">
        <f t="shared" ref="KGF28" si="7605">KGD28*$C$28</f>
        <v>0</v>
      </c>
      <c r="KGG28" s="222">
        <f t="shared" ref="KGG28" si="7606">KGE28*$C$28</f>
        <v>2.0718881530382777E+53</v>
      </c>
      <c r="KGH28" s="222">
        <f t="shared" ref="KGH28" si="7607">KGF28*$C$28</f>
        <v>0</v>
      </c>
      <c r="KGI28" s="222">
        <f t="shared" ref="KGI28" si="7608">KGG28*$C$28</f>
        <v>2.134044797629426E+53</v>
      </c>
      <c r="KGJ28" s="222">
        <f t="shared" ref="KGJ28" si="7609">KGH28*$C$28</f>
        <v>0</v>
      </c>
      <c r="KGK28" s="222">
        <f t="shared" ref="KGK28" si="7610">KGI28*$C$28</f>
        <v>2.1980661415583088E+53</v>
      </c>
      <c r="KGL28" s="222">
        <f t="shared" ref="KGL28" si="7611">KGJ28*$C$28</f>
        <v>0</v>
      </c>
      <c r="KGM28" s="222">
        <f t="shared" ref="KGM28" si="7612">KGK28*$C$28</f>
        <v>2.264008125805058E+53</v>
      </c>
      <c r="KGN28" s="222">
        <f t="shared" ref="KGN28" si="7613">KGL28*$C$28</f>
        <v>0</v>
      </c>
      <c r="KGO28" s="222">
        <f t="shared" ref="KGO28" si="7614">KGM28*$C$28</f>
        <v>2.3319283695792097E+53</v>
      </c>
      <c r="KGP28" s="222">
        <f t="shared" ref="KGP28" si="7615">KGN28*$C$28</f>
        <v>0</v>
      </c>
      <c r="KGQ28" s="222">
        <f t="shared" ref="KGQ28" si="7616">KGO28*$C$28</f>
        <v>2.4018862206665859E+53</v>
      </c>
      <c r="KGR28" s="222">
        <f t="shared" ref="KGR28" si="7617">KGP28*$C$28</f>
        <v>0</v>
      </c>
      <c r="KGS28" s="222">
        <f t="shared" ref="KGS28" si="7618">KGQ28*$C$28</f>
        <v>2.4739428072865835E+53</v>
      </c>
      <c r="KGT28" s="222">
        <f t="shared" ref="KGT28" si="7619">KGR28*$C$28</f>
        <v>0</v>
      </c>
      <c r="KGU28" s="222">
        <f t="shared" ref="KGU28" si="7620">KGS28*$C$28</f>
        <v>2.5481610915051812E+53</v>
      </c>
      <c r="KGV28" s="222">
        <f t="shared" ref="KGV28" si="7621">KGT28*$C$28</f>
        <v>0</v>
      </c>
      <c r="KGW28" s="222">
        <f t="shared" ref="KGW28" si="7622">KGU28*$C$28</f>
        <v>2.6246059242503367E+53</v>
      </c>
      <c r="KGX28" s="222">
        <f t="shared" ref="KGX28" si="7623">KGV28*$C$28</f>
        <v>0</v>
      </c>
      <c r="KGY28" s="222">
        <f t="shared" ref="KGY28" si="7624">KGW28*$C$28</f>
        <v>2.703344101977847E+53</v>
      </c>
      <c r="KGZ28" s="222">
        <f t="shared" ref="KGZ28" si="7625">KGX28*$C$28</f>
        <v>0</v>
      </c>
      <c r="KHA28" s="222">
        <f t="shared" ref="KHA28" si="7626">KGY28*$C$28</f>
        <v>2.7844444250371826E+53</v>
      </c>
      <c r="KHB28" s="222">
        <f t="shared" ref="KHB28" si="7627">KGZ28*$C$28</f>
        <v>0</v>
      </c>
      <c r="KHC28" s="222">
        <f t="shared" ref="KHC28" si="7628">KHA28*$C$28</f>
        <v>2.8679777577882979E+53</v>
      </c>
      <c r="KHD28" s="222">
        <f t="shared" ref="KHD28" si="7629">KHB28*$C$28</f>
        <v>0</v>
      </c>
      <c r="KHE28" s="222">
        <f t="shared" ref="KHE28" si="7630">KHC28*$C$28</f>
        <v>2.9540170905219469E+53</v>
      </c>
      <c r="KHF28" s="222">
        <f t="shared" ref="KHF28" si="7631">KHD28*$C$28</f>
        <v>0</v>
      </c>
      <c r="KHG28" s="222">
        <f t="shared" ref="KHG28" si="7632">KHE28*$C$28</f>
        <v>3.0426376032376052E+53</v>
      </c>
      <c r="KHH28" s="222">
        <f t="shared" ref="KHH28" si="7633">KHF28*$C$28</f>
        <v>0</v>
      </c>
      <c r="KHI28" s="222">
        <f t="shared" ref="KHI28" si="7634">KHG28*$C$28</f>
        <v>3.1339167313347333E+53</v>
      </c>
      <c r="KHJ28" s="222">
        <f t="shared" ref="KHJ28" si="7635">KHH28*$C$28</f>
        <v>0</v>
      </c>
      <c r="KHK28" s="222">
        <f t="shared" ref="KHK28" si="7636">KHI28*$C$28</f>
        <v>3.2279342332747754E+53</v>
      </c>
      <c r="KHL28" s="222">
        <f t="shared" ref="KHL28" si="7637">KHJ28*$C$28</f>
        <v>0</v>
      </c>
      <c r="KHM28" s="222">
        <f t="shared" ref="KHM28" si="7638">KHK28*$C$28</f>
        <v>3.3247722602730186E+53</v>
      </c>
      <c r="KHN28" s="222">
        <f t="shared" ref="KHN28" si="7639">KHL28*$C$28</f>
        <v>0</v>
      </c>
      <c r="KHO28" s="222">
        <f t="shared" ref="KHO28" si="7640">KHM28*$C$28</f>
        <v>3.4245154280812092E+53</v>
      </c>
      <c r="KHP28" s="222">
        <f t="shared" ref="KHP28" si="7641">KHN28*$C$28</f>
        <v>0</v>
      </c>
      <c r="KHQ28" s="222">
        <f t="shared" ref="KHQ28" si="7642">KHO28*$C$28</f>
        <v>3.5272508909236456E+53</v>
      </c>
      <c r="KHR28" s="222">
        <f t="shared" ref="KHR28" si="7643">KHP28*$C$28</f>
        <v>0</v>
      </c>
      <c r="KHS28" s="222">
        <f t="shared" ref="KHS28" si="7644">KHQ28*$C$28</f>
        <v>3.6330684176513551E+53</v>
      </c>
      <c r="KHT28" s="222">
        <f t="shared" ref="KHT28" si="7645">KHR28*$C$28</f>
        <v>0</v>
      </c>
      <c r="KHU28" s="222">
        <f t="shared" ref="KHU28" si="7646">KHS28*$C$28</f>
        <v>3.7420604701808957E+53</v>
      </c>
      <c r="KHV28" s="222">
        <f t="shared" ref="KHV28" si="7647">KHT28*$C$28</f>
        <v>0</v>
      </c>
      <c r="KHW28" s="222">
        <f t="shared" ref="KHW28" si="7648">KHU28*$C$28</f>
        <v>3.8543222842863225E+53</v>
      </c>
      <c r="KHX28" s="222">
        <f t="shared" ref="KHX28" si="7649">KHV28*$C$28</f>
        <v>0</v>
      </c>
      <c r="KHY28" s="222">
        <f t="shared" ref="KHY28" si="7650">KHW28*$C$28</f>
        <v>3.9699519528149124E+53</v>
      </c>
      <c r="KHZ28" s="222">
        <f t="shared" ref="KHZ28" si="7651">KHX28*$C$28</f>
        <v>0</v>
      </c>
      <c r="KIA28" s="222">
        <f t="shared" ref="KIA28" si="7652">KHY28*$C$28</f>
        <v>4.0890505113993596E+53</v>
      </c>
      <c r="KIB28" s="222">
        <f t="shared" ref="KIB28" si="7653">KHZ28*$C$28</f>
        <v>0</v>
      </c>
      <c r="KIC28" s="222">
        <f t="shared" ref="KIC28" si="7654">KIA28*$C$28</f>
        <v>4.2117220267413404E+53</v>
      </c>
      <c r="KID28" s="222">
        <f t="shared" ref="KID28" si="7655">KIB28*$C$28</f>
        <v>0</v>
      </c>
      <c r="KIE28" s="222">
        <f t="shared" ref="KIE28" si="7656">KIC28*$C$28</f>
        <v>4.3380736875435805E+53</v>
      </c>
      <c r="KIF28" s="222">
        <f t="shared" ref="KIF28" si="7657">KID28*$C$28</f>
        <v>0</v>
      </c>
      <c r="KIG28" s="222">
        <f t="shared" ref="KIG28" si="7658">KIE28*$C$28</f>
        <v>4.4682158981698882E+53</v>
      </c>
      <c r="KIH28" s="222">
        <f t="shared" ref="KIH28" si="7659">KIF28*$C$28</f>
        <v>0</v>
      </c>
      <c r="KII28" s="222">
        <f t="shared" ref="KII28" si="7660">KIG28*$C$28</f>
        <v>4.6022623751149847E+53</v>
      </c>
      <c r="KIJ28" s="222">
        <f t="shared" ref="KIJ28" si="7661">KIH28*$C$28</f>
        <v>0</v>
      </c>
      <c r="KIK28" s="222">
        <f t="shared" ref="KIK28" si="7662">KII28*$C$28</f>
        <v>4.7403302463684344E+53</v>
      </c>
      <c r="KIL28" s="222">
        <f t="shared" ref="KIL28" si="7663">KIJ28*$C$28</f>
        <v>0</v>
      </c>
      <c r="KIM28" s="222">
        <f t="shared" ref="KIM28" si="7664">KIK28*$C$28</f>
        <v>4.8825401537594878E+53</v>
      </c>
      <c r="KIN28" s="222">
        <f t="shared" ref="KIN28" si="7665">KIL28*$C$28</f>
        <v>0</v>
      </c>
      <c r="KIO28" s="222">
        <f t="shared" ref="KIO28" si="7666">KIM28*$C$28</f>
        <v>5.0290163583722726E+53</v>
      </c>
      <c r="KIP28" s="222">
        <f t="shared" ref="KIP28" si="7667">KIN28*$C$28</f>
        <v>0</v>
      </c>
      <c r="KIQ28" s="222">
        <f t="shared" ref="KIQ28" si="7668">KIO28*$C$28</f>
        <v>5.1798868491234413E+53</v>
      </c>
      <c r="KIR28" s="222">
        <f t="shared" ref="KIR28" si="7669">KIP28*$C$28</f>
        <v>0</v>
      </c>
      <c r="KIS28" s="222">
        <f t="shared" ref="KIS28" si="7670">KIQ28*$C$28</f>
        <v>5.3352834545971447E+53</v>
      </c>
      <c r="KIT28" s="222">
        <f t="shared" ref="KIT28" si="7671">KIR28*$C$28</f>
        <v>0</v>
      </c>
      <c r="KIU28" s="222">
        <f t="shared" ref="KIU28" si="7672">KIS28*$C$28</f>
        <v>5.4953419582350591E+53</v>
      </c>
      <c r="KIV28" s="222">
        <f t="shared" ref="KIV28" si="7673">KIT28*$C$28</f>
        <v>0</v>
      </c>
      <c r="KIW28" s="222">
        <f t="shared" ref="KIW28" si="7674">KIU28*$C$28</f>
        <v>5.6602022169821109E+53</v>
      </c>
      <c r="KIX28" s="222">
        <f t="shared" ref="KIX28" si="7675">KIV28*$C$28</f>
        <v>0</v>
      </c>
      <c r="KIY28" s="222">
        <f t="shared" ref="KIY28" si="7676">KIW28*$C$28</f>
        <v>5.8300082834915744E+53</v>
      </c>
      <c r="KIZ28" s="222">
        <f t="shared" ref="KIZ28" si="7677">KIX28*$C$28</f>
        <v>0</v>
      </c>
      <c r="KJA28" s="222">
        <f t="shared" ref="KJA28" si="7678">KIY28*$C$28</f>
        <v>6.004908531996322E+53</v>
      </c>
      <c r="KJB28" s="222">
        <f t="shared" ref="KJB28" si="7679">KIZ28*$C$28</f>
        <v>0</v>
      </c>
      <c r="KJC28" s="222">
        <f t="shared" ref="KJC28" si="7680">KJA28*$C$28</f>
        <v>6.1850557879562117E+53</v>
      </c>
      <c r="KJD28" s="222">
        <f t="shared" ref="KJD28" si="7681">KJB28*$C$28</f>
        <v>0</v>
      </c>
      <c r="KJE28" s="222">
        <f t="shared" ref="KJE28" si="7682">KJC28*$C$28</f>
        <v>6.3706074615948984E+53</v>
      </c>
      <c r="KJF28" s="222">
        <f t="shared" ref="KJF28" si="7683">KJD28*$C$28</f>
        <v>0</v>
      </c>
      <c r="KJG28" s="222">
        <f t="shared" ref="KJG28" si="7684">KJE28*$C$28</f>
        <v>6.5617256854427458E+53</v>
      </c>
      <c r="KJH28" s="222">
        <f t="shared" ref="KJH28" si="7685">KJF28*$C$28</f>
        <v>0</v>
      </c>
      <c r="KJI28" s="222">
        <f t="shared" ref="KJI28" si="7686">KJG28*$C$28</f>
        <v>6.7585774560060286E+53</v>
      </c>
      <c r="KJJ28" s="222">
        <f t="shared" ref="KJJ28" si="7687">KJH28*$C$28</f>
        <v>0</v>
      </c>
      <c r="KJK28" s="222">
        <f t="shared" ref="KJK28" si="7688">KJI28*$C$28</f>
        <v>6.9613347796862098E+53</v>
      </c>
      <c r="KJL28" s="222">
        <f t="shared" ref="KJL28" si="7689">KJJ28*$C$28</f>
        <v>0</v>
      </c>
      <c r="KJM28" s="222">
        <f t="shared" ref="KJM28" si="7690">KJK28*$C$28</f>
        <v>7.1701748230767964E+53</v>
      </c>
      <c r="KJN28" s="222">
        <f t="shared" ref="KJN28" si="7691">KJL28*$C$28</f>
        <v>0</v>
      </c>
      <c r="KJO28" s="222">
        <f t="shared" ref="KJO28" si="7692">KJM28*$C$28</f>
        <v>7.3852800677691003E+53</v>
      </c>
      <c r="KJP28" s="222">
        <f t="shared" ref="KJP28" si="7693">KJN28*$C$28</f>
        <v>0</v>
      </c>
      <c r="KJQ28" s="222">
        <f t="shared" ref="KJQ28" si="7694">KJO28*$C$28</f>
        <v>7.6068384698021737E+53</v>
      </c>
      <c r="KJR28" s="222">
        <f t="shared" ref="KJR28" si="7695">KJP28*$C$28</f>
        <v>0</v>
      </c>
      <c r="KJS28" s="222">
        <f t="shared" ref="KJS28" si="7696">KJQ28*$C$28</f>
        <v>7.8350436238962386E+53</v>
      </c>
      <c r="KJT28" s="222">
        <f t="shared" ref="KJT28" si="7697">KJR28*$C$28</f>
        <v>0</v>
      </c>
      <c r="KJU28" s="222">
        <f t="shared" ref="KJU28" si="7698">KJS28*$C$28</f>
        <v>8.0700949326131255E+53</v>
      </c>
      <c r="KJV28" s="222">
        <f t="shared" ref="KJV28" si="7699">KJT28*$C$28</f>
        <v>0</v>
      </c>
      <c r="KJW28" s="222">
        <f t="shared" ref="KJW28" si="7700">KJU28*$C$28</f>
        <v>8.3121977805915202E+53</v>
      </c>
      <c r="KJX28" s="222">
        <f t="shared" ref="KJX28" si="7701">KJV28*$C$28</f>
        <v>0</v>
      </c>
      <c r="KJY28" s="222">
        <f t="shared" ref="KJY28" si="7702">KJW28*$C$28</f>
        <v>8.5615637140092652E+53</v>
      </c>
      <c r="KJZ28" s="222">
        <f t="shared" ref="KJZ28" si="7703">KJX28*$C$28</f>
        <v>0</v>
      </c>
      <c r="KKA28" s="222">
        <f t="shared" ref="KKA28" si="7704">KJY28*$C$28</f>
        <v>8.8184106254295438E+53</v>
      </c>
      <c r="KKB28" s="222">
        <f t="shared" ref="KKB28" si="7705">KJZ28*$C$28</f>
        <v>0</v>
      </c>
      <c r="KKC28" s="222">
        <f t="shared" ref="KKC28" si="7706">KKA28*$C$28</f>
        <v>9.0829629441924302E+53</v>
      </c>
      <c r="KKD28" s="222">
        <f t="shared" ref="KKD28" si="7707">KKB28*$C$28</f>
        <v>0</v>
      </c>
      <c r="KKE28" s="222">
        <f t="shared" ref="KKE28" si="7708">KKC28*$C$28</f>
        <v>9.3554518325182038E+53</v>
      </c>
      <c r="KKF28" s="222">
        <f t="shared" ref="KKF28" si="7709">KKD28*$C$28</f>
        <v>0</v>
      </c>
      <c r="KKG28" s="222">
        <f t="shared" ref="KKG28" si="7710">KKE28*$C$28</f>
        <v>9.6361153874937508E+53</v>
      </c>
      <c r="KKH28" s="222">
        <f t="shared" ref="KKH28" si="7711">KKF28*$C$28</f>
        <v>0</v>
      </c>
      <c r="KKI28" s="222">
        <f t="shared" ref="KKI28" si="7712">KKG28*$C$28</f>
        <v>9.9251988491185627E+53</v>
      </c>
      <c r="KKJ28" s="222">
        <f t="shared" ref="KKJ28" si="7713">KKH28*$C$28</f>
        <v>0</v>
      </c>
      <c r="KKK28" s="222">
        <f t="shared" ref="KKK28" si="7714">KKI28*$C$28</f>
        <v>1.0222954814592119E+54</v>
      </c>
      <c r="KKL28" s="222">
        <f t="shared" ref="KKL28" si="7715">KKJ28*$C$28</f>
        <v>0</v>
      </c>
      <c r="KKM28" s="222">
        <f t="shared" ref="KKM28" si="7716">KKK28*$C$28</f>
        <v>1.0529643459029883E+54</v>
      </c>
      <c r="KKN28" s="222">
        <f t="shared" ref="KKN28" si="7717">KKL28*$C$28</f>
        <v>0</v>
      </c>
      <c r="KKO28" s="222">
        <f t="shared" ref="KKO28" si="7718">KKM28*$C$28</f>
        <v>1.0845532762800779E+54</v>
      </c>
      <c r="KKP28" s="222">
        <f t="shared" ref="KKP28" si="7719">KKN28*$C$28</f>
        <v>0</v>
      </c>
      <c r="KKQ28" s="222">
        <f t="shared" ref="KKQ28" si="7720">KKO28*$C$28</f>
        <v>1.1170898745684802E+54</v>
      </c>
      <c r="KKR28" s="222">
        <f t="shared" ref="KKR28" si="7721">KKP28*$C$28</f>
        <v>0</v>
      </c>
      <c r="KKS28" s="222">
        <f t="shared" ref="KKS28" si="7722">KKQ28*$C$28</f>
        <v>1.1506025708055346E+54</v>
      </c>
      <c r="KKT28" s="222">
        <f t="shared" ref="KKT28" si="7723">KKR28*$C$28</f>
        <v>0</v>
      </c>
      <c r="KKU28" s="222">
        <f t="shared" ref="KKU28" si="7724">KKS28*$C$28</f>
        <v>1.1851206479297006E+54</v>
      </c>
      <c r="KKV28" s="222">
        <f t="shared" ref="KKV28" si="7725">KKT28*$C$28</f>
        <v>0</v>
      </c>
      <c r="KKW28" s="222">
        <f t="shared" ref="KKW28" si="7726">KKU28*$C$28</f>
        <v>1.2206742673675917E+54</v>
      </c>
      <c r="KKX28" s="222">
        <f t="shared" ref="KKX28" si="7727">KKV28*$C$28</f>
        <v>0</v>
      </c>
      <c r="KKY28" s="222">
        <f t="shared" ref="KKY28" si="7728">KKW28*$C$28</f>
        <v>1.2572944953886195E+54</v>
      </c>
      <c r="KKZ28" s="222">
        <f t="shared" ref="KKZ28" si="7729">KKX28*$C$28</f>
        <v>0</v>
      </c>
      <c r="KLA28" s="222">
        <f t="shared" ref="KLA28" si="7730">KKY28*$C$28</f>
        <v>1.295013330250278E+54</v>
      </c>
      <c r="KLB28" s="222">
        <f t="shared" ref="KLB28" si="7731">KKZ28*$C$28</f>
        <v>0</v>
      </c>
      <c r="KLC28" s="222">
        <f t="shared" ref="KLC28" si="7732">KLA28*$C$28</f>
        <v>1.3338637301577864E+54</v>
      </c>
      <c r="KLD28" s="222">
        <f t="shared" ref="KLD28" si="7733">KLB28*$C$28</f>
        <v>0</v>
      </c>
      <c r="KLE28" s="222">
        <f t="shared" ref="KLE28" si="7734">KLC28*$C$28</f>
        <v>1.3738796420625201E+54</v>
      </c>
      <c r="KLF28" s="222">
        <f t="shared" ref="KLF28" si="7735">KLD28*$C$28</f>
        <v>0</v>
      </c>
      <c r="KLG28" s="222">
        <f t="shared" ref="KLG28" si="7736">KLE28*$C$28</f>
        <v>1.4150960313243957E+54</v>
      </c>
      <c r="KLH28" s="222">
        <f t="shared" ref="KLH28" si="7737">KLF28*$C$28</f>
        <v>0</v>
      </c>
      <c r="KLI28" s="222">
        <f t="shared" ref="KLI28" si="7738">KLG28*$C$28</f>
        <v>1.4575489122641276E+54</v>
      </c>
      <c r="KLJ28" s="222">
        <f t="shared" ref="KLJ28" si="7739">KLH28*$C$28</f>
        <v>0</v>
      </c>
      <c r="KLK28" s="222">
        <f t="shared" ref="KLK28" si="7740">KLI28*$C$28</f>
        <v>1.5012753796320515E+54</v>
      </c>
      <c r="KLL28" s="222">
        <f t="shared" ref="KLL28" si="7741">KLJ28*$C$28</f>
        <v>0</v>
      </c>
      <c r="KLM28" s="222">
        <f t="shared" ref="KLM28" si="7742">KLK28*$C$28</f>
        <v>1.5463136410210132E+54</v>
      </c>
      <c r="KLN28" s="222">
        <f t="shared" ref="KLN28" si="7743">KLL28*$C$28</f>
        <v>0</v>
      </c>
      <c r="KLO28" s="222">
        <f t="shared" ref="KLO28" si="7744">KLM28*$C$28</f>
        <v>1.5927030502516435E+54</v>
      </c>
      <c r="KLP28" s="222">
        <f t="shared" ref="KLP28" si="7745">KLN28*$C$28</f>
        <v>0</v>
      </c>
      <c r="KLQ28" s="222">
        <f t="shared" ref="KLQ28" si="7746">KLO28*$C$28</f>
        <v>1.640484141759193E+54</v>
      </c>
      <c r="KLR28" s="222">
        <f t="shared" ref="KLR28" si="7747">KLP28*$C$28</f>
        <v>0</v>
      </c>
      <c r="KLS28" s="222">
        <f t="shared" ref="KLS28" si="7748">KLQ28*$C$28</f>
        <v>1.6896986660119687E+54</v>
      </c>
      <c r="KLT28" s="222">
        <f t="shared" ref="KLT28" si="7749">KLR28*$C$28</f>
        <v>0</v>
      </c>
      <c r="KLU28" s="222">
        <f t="shared" ref="KLU28" si="7750">KLS28*$C$28</f>
        <v>1.7403896259923279E+54</v>
      </c>
      <c r="KLV28" s="222">
        <f t="shared" ref="KLV28" si="7751">KLT28*$C$28</f>
        <v>0</v>
      </c>
      <c r="KLW28" s="222">
        <f t="shared" ref="KLW28" si="7752">KLU28*$C$28</f>
        <v>1.7926013147720977E+54</v>
      </c>
      <c r="KLX28" s="222">
        <f t="shared" ref="KLX28" si="7753">KLV28*$C$28</f>
        <v>0</v>
      </c>
      <c r="KLY28" s="222">
        <f t="shared" ref="KLY28" si="7754">KLW28*$C$28</f>
        <v>1.8463793542152608E+54</v>
      </c>
      <c r="KLZ28" s="222">
        <f t="shared" ref="KLZ28" si="7755">KLX28*$C$28</f>
        <v>0</v>
      </c>
      <c r="KMA28" s="222">
        <f t="shared" ref="KMA28" si="7756">KLY28*$C$28</f>
        <v>1.9017707348417187E+54</v>
      </c>
      <c r="KMB28" s="222">
        <f t="shared" ref="KMB28" si="7757">KLZ28*$C$28</f>
        <v>0</v>
      </c>
      <c r="KMC28" s="222">
        <f t="shared" ref="KMC28" si="7758">KMA28*$C$28</f>
        <v>1.9588238568869702E+54</v>
      </c>
      <c r="KMD28" s="222">
        <f t="shared" ref="KMD28" si="7759">KMB28*$C$28</f>
        <v>0</v>
      </c>
      <c r="KME28" s="222">
        <f t="shared" ref="KME28" si="7760">KMC28*$C$28</f>
        <v>2.0175885725935793E+54</v>
      </c>
      <c r="KMF28" s="222">
        <f t="shared" ref="KMF28" si="7761">KMD28*$C$28</f>
        <v>0</v>
      </c>
      <c r="KMG28" s="222">
        <f t="shared" ref="KMG28" si="7762">KME28*$C$28</f>
        <v>2.0781162297713868E+54</v>
      </c>
      <c r="KMH28" s="222">
        <f t="shared" ref="KMH28" si="7763">KMF28*$C$28</f>
        <v>0</v>
      </c>
      <c r="KMI28" s="222">
        <f t="shared" ref="KMI28" si="7764">KMG28*$C$28</f>
        <v>2.1404597166645283E+54</v>
      </c>
      <c r="KMJ28" s="222">
        <f t="shared" ref="KMJ28" si="7765">KMH28*$C$28</f>
        <v>0</v>
      </c>
      <c r="KMK28" s="222">
        <f t="shared" ref="KMK28" si="7766">KMI28*$C$28</f>
        <v>2.2046735081644642E+54</v>
      </c>
      <c r="KML28" s="222">
        <f t="shared" ref="KML28" si="7767">KMJ28*$C$28</f>
        <v>0</v>
      </c>
      <c r="KMM28" s="222">
        <f t="shared" ref="KMM28" si="7768">KMK28*$C$28</f>
        <v>2.2708137134093981E+54</v>
      </c>
      <c r="KMN28" s="222">
        <f t="shared" ref="KMN28" si="7769">KML28*$C$28</f>
        <v>0</v>
      </c>
      <c r="KMO28" s="222">
        <f t="shared" ref="KMO28" si="7770">KMM28*$C$28</f>
        <v>2.3389381248116801E+54</v>
      </c>
      <c r="KMP28" s="222">
        <f t="shared" ref="KMP28" si="7771">KMN28*$C$28</f>
        <v>0</v>
      </c>
      <c r="KMQ28" s="222">
        <f t="shared" ref="KMQ28" si="7772">KMO28*$C$28</f>
        <v>2.4091062685560308E+54</v>
      </c>
      <c r="KMR28" s="222">
        <f t="shared" ref="KMR28" si="7773">KMP28*$C$28</f>
        <v>0</v>
      </c>
      <c r="KMS28" s="222">
        <f t="shared" ref="KMS28" si="7774">KMQ28*$C$28</f>
        <v>2.4813794566127116E+54</v>
      </c>
      <c r="KMT28" s="222">
        <f t="shared" ref="KMT28" si="7775">KMR28*$C$28</f>
        <v>0</v>
      </c>
      <c r="KMU28" s="222">
        <f t="shared" ref="KMU28" si="7776">KMS28*$C$28</f>
        <v>2.555820840311093E+54</v>
      </c>
      <c r="KMV28" s="222">
        <f t="shared" ref="KMV28" si="7777">KMT28*$C$28</f>
        <v>0</v>
      </c>
      <c r="KMW28" s="222">
        <f t="shared" ref="KMW28" si="7778">KMU28*$C$28</f>
        <v>2.6324954655204257E+54</v>
      </c>
      <c r="KMX28" s="222">
        <f t="shared" ref="KMX28" si="7779">KMV28*$C$28</f>
        <v>0</v>
      </c>
      <c r="KMY28" s="222">
        <f t="shared" ref="KMY28" si="7780">KMW28*$C$28</f>
        <v>2.7114703294860385E+54</v>
      </c>
      <c r="KMZ28" s="222">
        <f t="shared" ref="KMZ28" si="7781">KMX28*$C$28</f>
        <v>0</v>
      </c>
      <c r="KNA28" s="222">
        <f t="shared" ref="KNA28" si="7782">KMY28*$C$28</f>
        <v>2.7928144393706198E+54</v>
      </c>
      <c r="KNB28" s="222">
        <f t="shared" ref="KNB28" si="7783">KMZ28*$C$28</f>
        <v>0</v>
      </c>
      <c r="KNC28" s="222">
        <f t="shared" ref="KNC28" si="7784">KNA28*$C$28</f>
        <v>2.8765988725517385E+54</v>
      </c>
      <c r="KND28" s="222">
        <f t="shared" ref="KND28" si="7785">KNB28*$C$28</f>
        <v>0</v>
      </c>
      <c r="KNE28" s="222">
        <f t="shared" ref="KNE28" si="7786">KNC28*$C$28</f>
        <v>2.9628968387282907E+54</v>
      </c>
      <c r="KNF28" s="222">
        <f t="shared" ref="KNF28" si="7787">KND28*$C$28</f>
        <v>0</v>
      </c>
      <c r="KNG28" s="222">
        <f t="shared" ref="KNG28" si="7788">KNE28*$C$28</f>
        <v>3.0517837438901395E+54</v>
      </c>
      <c r="KNH28" s="222">
        <f t="shared" ref="KNH28" si="7789">KNF28*$C$28</f>
        <v>0</v>
      </c>
      <c r="KNI28" s="222">
        <f t="shared" ref="KNI28" si="7790">KNG28*$C$28</f>
        <v>3.1433372562068439E+54</v>
      </c>
      <c r="KNJ28" s="222">
        <f t="shared" ref="KNJ28" si="7791">KNH28*$C$28</f>
        <v>0</v>
      </c>
      <c r="KNK28" s="222">
        <f t="shared" ref="KNK28" si="7792">KNI28*$C$28</f>
        <v>3.2376373738930492E+54</v>
      </c>
      <c r="KNL28" s="222">
        <f t="shared" ref="KNL28" si="7793">KNJ28*$C$28</f>
        <v>0</v>
      </c>
      <c r="KNM28" s="222">
        <f t="shared" ref="KNM28" si="7794">KNK28*$C$28</f>
        <v>3.334766495109841E+54</v>
      </c>
      <c r="KNN28" s="222">
        <f t="shared" ref="KNN28" si="7795">KNL28*$C$28</f>
        <v>0</v>
      </c>
      <c r="KNO28" s="222">
        <f t="shared" ref="KNO28" si="7796">KNM28*$C$28</f>
        <v>3.4348094899631365E+54</v>
      </c>
      <c r="KNP28" s="222">
        <f t="shared" ref="KNP28" si="7797">KNN28*$C$28</f>
        <v>0</v>
      </c>
      <c r="KNQ28" s="222">
        <f t="shared" ref="KNQ28" si="7798">KNO28*$C$28</f>
        <v>3.5378537746620307E+54</v>
      </c>
      <c r="KNR28" s="222">
        <f t="shared" ref="KNR28" si="7799">KNP28*$C$28</f>
        <v>0</v>
      </c>
      <c r="KNS28" s="222">
        <f t="shared" ref="KNS28" si="7800">KNQ28*$C$28</f>
        <v>3.6439893879018919E+54</v>
      </c>
      <c r="KNT28" s="222">
        <f t="shared" ref="KNT28" si="7801">KNR28*$C$28</f>
        <v>0</v>
      </c>
      <c r="KNU28" s="222">
        <f t="shared" ref="KNU28" si="7802">KNS28*$C$28</f>
        <v>3.7533090695389486E+54</v>
      </c>
      <c r="KNV28" s="222">
        <f t="shared" ref="KNV28" si="7803">KNT28*$C$28</f>
        <v>0</v>
      </c>
      <c r="KNW28" s="222">
        <f t="shared" ref="KNW28" si="7804">KNU28*$C$28</f>
        <v>3.8659083416251172E+54</v>
      </c>
      <c r="KNX28" s="222">
        <f t="shared" ref="KNX28" si="7805">KNV28*$C$28</f>
        <v>0</v>
      </c>
      <c r="KNY28" s="222">
        <f t="shared" ref="KNY28" si="7806">KNW28*$C$28</f>
        <v>3.981885591873871E+54</v>
      </c>
      <c r="KNZ28" s="222">
        <f t="shared" ref="KNZ28" si="7807">KNX28*$C$28</f>
        <v>0</v>
      </c>
      <c r="KOA28" s="222">
        <f t="shared" ref="KOA28" si="7808">KNY28*$C$28</f>
        <v>4.1013421596300872E+54</v>
      </c>
      <c r="KOB28" s="222">
        <f t="shared" ref="KOB28" si="7809">KNZ28*$C$28</f>
        <v>0</v>
      </c>
      <c r="KOC28" s="222">
        <f t="shared" ref="KOC28" si="7810">KOA28*$C$28</f>
        <v>4.2243824244189899E+54</v>
      </c>
      <c r="KOD28" s="222">
        <f t="shared" ref="KOD28" si="7811">KOB28*$C$28</f>
        <v>0</v>
      </c>
      <c r="KOE28" s="222">
        <f t="shared" ref="KOE28" si="7812">KOC28*$C$28</f>
        <v>4.3511138971515599E+54</v>
      </c>
      <c r="KOF28" s="222">
        <f t="shared" ref="KOF28" si="7813">KOD28*$C$28</f>
        <v>0</v>
      </c>
      <c r="KOG28" s="222">
        <f t="shared" ref="KOG28" si="7814">KOE28*$C$28</f>
        <v>4.4816473140661066E+54</v>
      </c>
      <c r="KOH28" s="222">
        <f t="shared" ref="KOH28" si="7815">KOF28*$C$28</f>
        <v>0</v>
      </c>
      <c r="KOI28" s="222">
        <f t="shared" ref="KOI28" si="7816">KOG28*$C$28</f>
        <v>4.6160967334880898E+54</v>
      </c>
      <c r="KOJ28" s="222">
        <f t="shared" ref="KOJ28" si="7817">KOH28*$C$28</f>
        <v>0</v>
      </c>
      <c r="KOK28" s="222">
        <f t="shared" ref="KOK28" si="7818">KOI28*$C$28</f>
        <v>4.7545796354927329E+54</v>
      </c>
      <c r="KOL28" s="222">
        <f t="shared" ref="KOL28" si="7819">KOJ28*$C$28</f>
        <v>0</v>
      </c>
      <c r="KOM28" s="222">
        <f t="shared" ref="KOM28" si="7820">KOK28*$C$28</f>
        <v>4.8972170245575149E+54</v>
      </c>
      <c r="KON28" s="222">
        <f t="shared" ref="KON28" si="7821">KOL28*$C$28</f>
        <v>0</v>
      </c>
      <c r="KOO28" s="222">
        <f t="shared" ref="KOO28" si="7822">KOM28*$C$28</f>
        <v>5.0441335352942408E+54</v>
      </c>
      <c r="KOP28" s="222">
        <f t="shared" ref="KOP28" si="7823">KON28*$C$28</f>
        <v>0</v>
      </c>
      <c r="KOQ28" s="222">
        <f t="shared" ref="KOQ28" si="7824">KOO28*$C$28</f>
        <v>5.1954575413530678E+54</v>
      </c>
      <c r="KOR28" s="222">
        <f t="shared" ref="KOR28" si="7825">KOP28*$C$28</f>
        <v>0</v>
      </c>
      <c r="KOS28" s="222">
        <f t="shared" ref="KOS28" si="7826">KOQ28*$C$28</f>
        <v>5.3513212675936603E+54</v>
      </c>
      <c r="KOT28" s="222">
        <f t="shared" ref="KOT28" si="7827">KOR28*$C$28</f>
        <v>0</v>
      </c>
      <c r="KOU28" s="222">
        <f t="shared" ref="KOU28" si="7828">KOS28*$C$28</f>
        <v>5.5118609056214703E+54</v>
      </c>
      <c r="KOV28" s="222">
        <f t="shared" ref="KOV28" si="7829">KOT28*$C$28</f>
        <v>0</v>
      </c>
      <c r="KOW28" s="222">
        <f t="shared" ref="KOW28" si="7830">KOU28*$C$28</f>
        <v>5.6772167327901147E+54</v>
      </c>
      <c r="KOX28" s="222">
        <f t="shared" ref="KOX28" si="7831">KOV28*$C$28</f>
        <v>0</v>
      </c>
      <c r="KOY28" s="222">
        <f t="shared" ref="KOY28" si="7832">KOW28*$C$28</f>
        <v>5.8475332347738186E+54</v>
      </c>
      <c r="KOZ28" s="222">
        <f t="shared" ref="KOZ28" si="7833">KOX28*$C$28</f>
        <v>0</v>
      </c>
      <c r="KPA28" s="222">
        <f t="shared" ref="KPA28" si="7834">KOY28*$C$28</f>
        <v>6.0229592318170335E+54</v>
      </c>
      <c r="KPB28" s="222">
        <f t="shared" ref="KPB28" si="7835">KOZ28*$C$28</f>
        <v>0</v>
      </c>
      <c r="KPC28" s="222">
        <f t="shared" ref="KPC28" si="7836">KPA28*$C$28</f>
        <v>6.2036480087715444E+54</v>
      </c>
      <c r="KPD28" s="222">
        <f t="shared" ref="KPD28" si="7837">KPB28*$C$28</f>
        <v>0</v>
      </c>
      <c r="KPE28" s="222">
        <f t="shared" ref="KPE28" si="7838">KPC28*$C$28</f>
        <v>6.3897574490346914E+54</v>
      </c>
      <c r="KPF28" s="222">
        <f t="shared" ref="KPF28" si="7839">KPD28*$C$28</f>
        <v>0</v>
      </c>
      <c r="KPG28" s="222">
        <f t="shared" ref="KPG28" si="7840">KPE28*$C$28</f>
        <v>6.581450172505732E+54</v>
      </c>
      <c r="KPH28" s="222">
        <f t="shared" ref="KPH28" si="7841">KPF28*$C$28</f>
        <v>0</v>
      </c>
      <c r="KPI28" s="222">
        <f t="shared" ref="KPI28" si="7842">KPG28*$C$28</f>
        <v>6.7788936776809046E+54</v>
      </c>
      <c r="KPJ28" s="222">
        <f t="shared" ref="KPJ28" si="7843">KPH28*$C$28</f>
        <v>0</v>
      </c>
      <c r="KPK28" s="222">
        <f t="shared" ref="KPK28" si="7844">KPI28*$C$28</f>
        <v>6.9822604880113318E+54</v>
      </c>
      <c r="KPL28" s="222">
        <f t="shared" ref="KPL28" si="7845">KPJ28*$C$28</f>
        <v>0</v>
      </c>
      <c r="KPM28" s="222">
        <f t="shared" ref="KPM28" si="7846">KPK28*$C$28</f>
        <v>7.1917283026516717E+54</v>
      </c>
      <c r="KPN28" s="222">
        <f t="shared" ref="KPN28" si="7847">KPL28*$C$28</f>
        <v>0</v>
      </c>
      <c r="KPO28" s="222">
        <f t="shared" ref="KPO28" si="7848">KPM28*$C$28</f>
        <v>7.4074801517312215E+54</v>
      </c>
      <c r="KPP28" s="222">
        <f t="shared" ref="KPP28" si="7849">KPN28*$C$28</f>
        <v>0</v>
      </c>
      <c r="KPQ28" s="222">
        <f t="shared" ref="KPQ28" si="7850">KPO28*$C$28</f>
        <v>7.629704556283158E+54</v>
      </c>
      <c r="KPR28" s="222">
        <f t="shared" ref="KPR28" si="7851">KPP28*$C$28</f>
        <v>0</v>
      </c>
      <c r="KPS28" s="222">
        <f t="shared" ref="KPS28" si="7852">KPQ28*$C$28</f>
        <v>7.8585956929716528E+54</v>
      </c>
      <c r="KPT28" s="222">
        <f t="shared" ref="KPT28" si="7853">KPR28*$C$28</f>
        <v>0</v>
      </c>
      <c r="KPU28" s="222">
        <f t="shared" ref="KPU28" si="7854">KPS28*$C$28</f>
        <v>8.0943535637608022E+54</v>
      </c>
      <c r="KPV28" s="222">
        <f t="shared" ref="KPV28" si="7855">KPT28*$C$28</f>
        <v>0</v>
      </c>
      <c r="KPW28" s="222">
        <f t="shared" ref="KPW28" si="7856">KPU28*$C$28</f>
        <v>8.3371841706736268E+54</v>
      </c>
      <c r="KPX28" s="222">
        <f t="shared" ref="KPX28" si="7857">KPV28*$C$28</f>
        <v>0</v>
      </c>
      <c r="KPY28" s="222">
        <f t="shared" ref="KPY28" si="7858">KPW28*$C$28</f>
        <v>8.5872996957938354E+54</v>
      </c>
      <c r="KPZ28" s="222">
        <f t="shared" ref="KPZ28" si="7859">KPX28*$C$28</f>
        <v>0</v>
      </c>
      <c r="KQA28" s="222">
        <f t="shared" ref="KQA28" si="7860">KPY28*$C$28</f>
        <v>8.8449186866676512E+54</v>
      </c>
      <c r="KQB28" s="222">
        <f t="shared" ref="KQB28" si="7861">KPZ28*$C$28</f>
        <v>0</v>
      </c>
      <c r="KQC28" s="222">
        <f t="shared" ref="KQC28" si="7862">KQA28*$C$28</f>
        <v>9.1102662472676809E+54</v>
      </c>
      <c r="KQD28" s="222">
        <f t="shared" ref="KQD28" si="7863">KQB28*$C$28</f>
        <v>0</v>
      </c>
      <c r="KQE28" s="222">
        <f t="shared" ref="KQE28" si="7864">KQC28*$C$28</f>
        <v>9.3835742346857117E+54</v>
      </c>
      <c r="KQF28" s="222">
        <f t="shared" ref="KQF28" si="7865">KQD28*$C$28</f>
        <v>0</v>
      </c>
      <c r="KQG28" s="222">
        <f t="shared" ref="KQG28" si="7866">KQE28*$C$28</f>
        <v>9.6650814617262828E+54</v>
      </c>
      <c r="KQH28" s="222">
        <f t="shared" ref="KQH28" si="7867">KQF28*$C$28</f>
        <v>0</v>
      </c>
      <c r="KQI28" s="222">
        <f t="shared" ref="KQI28" si="7868">KQG28*$C$28</f>
        <v>9.9550339055780717E+54</v>
      </c>
      <c r="KQJ28" s="222">
        <f t="shared" ref="KQJ28" si="7869">KQH28*$C$28</f>
        <v>0</v>
      </c>
      <c r="KQK28" s="222">
        <f t="shared" ref="KQK28" si="7870">KQI28*$C$28</f>
        <v>1.0253684922745414E+55</v>
      </c>
      <c r="KQL28" s="222">
        <f t="shared" ref="KQL28" si="7871">KQJ28*$C$28</f>
        <v>0</v>
      </c>
      <c r="KQM28" s="222">
        <f t="shared" ref="KQM28" si="7872">KQK28*$C$28</f>
        <v>1.0561295470427777E+55</v>
      </c>
      <c r="KQN28" s="222">
        <f t="shared" ref="KQN28" si="7873">KQL28*$C$28</f>
        <v>0</v>
      </c>
      <c r="KQO28" s="222">
        <f t="shared" ref="KQO28" si="7874">KQM28*$C$28</f>
        <v>1.087813433454061E+55</v>
      </c>
      <c r="KQP28" s="222">
        <f t="shared" ref="KQP28" si="7875">KQN28*$C$28</f>
        <v>0</v>
      </c>
      <c r="KQQ28" s="222">
        <f t="shared" ref="KQQ28" si="7876">KQO28*$C$28</f>
        <v>1.1204478364576829E+55</v>
      </c>
      <c r="KQR28" s="222">
        <f t="shared" ref="KQR28" si="7877">KQP28*$C$28</f>
        <v>0</v>
      </c>
      <c r="KQS28" s="222">
        <f t="shared" ref="KQS28" si="7878">KQQ28*$C$28</f>
        <v>1.1540612715514134E+55</v>
      </c>
      <c r="KQT28" s="222">
        <f t="shared" ref="KQT28" si="7879">KQR28*$C$28</f>
        <v>0</v>
      </c>
      <c r="KQU28" s="222">
        <f t="shared" ref="KQU28" si="7880">KQS28*$C$28</f>
        <v>1.1886831096979558E+55</v>
      </c>
      <c r="KQV28" s="222">
        <f t="shared" ref="KQV28" si="7881">KQT28*$C$28</f>
        <v>0</v>
      </c>
      <c r="KQW28" s="222">
        <f t="shared" ref="KQW28" si="7882">KQU28*$C$28</f>
        <v>1.2243436029888945E+55</v>
      </c>
      <c r="KQX28" s="222">
        <f t="shared" ref="KQX28" si="7883">KQV28*$C$28</f>
        <v>0</v>
      </c>
      <c r="KQY28" s="222">
        <f t="shared" ref="KQY28" si="7884">KQW28*$C$28</f>
        <v>1.2610739110785614E+55</v>
      </c>
      <c r="KQZ28" s="222">
        <f t="shared" ref="KQZ28" si="7885">KQX28*$C$28</f>
        <v>0</v>
      </c>
      <c r="KRA28" s="222">
        <f t="shared" ref="KRA28" si="7886">KQY28*$C$28</f>
        <v>1.2989061284109183E+55</v>
      </c>
      <c r="KRB28" s="222">
        <f t="shared" ref="KRB28" si="7887">KQZ28*$C$28</f>
        <v>0</v>
      </c>
      <c r="KRC28" s="222">
        <f t="shared" ref="KRC28" si="7888">KRA28*$C$28</f>
        <v>1.337873312263246E+55</v>
      </c>
      <c r="KRD28" s="222">
        <f t="shared" ref="KRD28" si="7889">KRB28*$C$28</f>
        <v>0</v>
      </c>
      <c r="KRE28" s="222">
        <f t="shared" ref="KRE28" si="7890">KRC28*$C$28</f>
        <v>1.3780095116311432E+55</v>
      </c>
      <c r="KRF28" s="222">
        <f t="shared" ref="KRF28" si="7891">KRD28*$C$28</f>
        <v>0</v>
      </c>
      <c r="KRG28" s="222">
        <f t="shared" ref="KRG28" si="7892">KRE28*$C$28</f>
        <v>1.4193497969800776E+55</v>
      </c>
      <c r="KRH28" s="222">
        <f t="shared" ref="KRH28" si="7893">KRF28*$C$28</f>
        <v>0</v>
      </c>
      <c r="KRI28" s="222">
        <f t="shared" ref="KRI28" si="7894">KRG28*$C$28</f>
        <v>1.4619302908894801E+55</v>
      </c>
      <c r="KRJ28" s="222">
        <f t="shared" ref="KRJ28" si="7895">KRH28*$C$28</f>
        <v>0</v>
      </c>
      <c r="KRK28" s="222">
        <f t="shared" ref="KRK28" si="7896">KRI28*$C$28</f>
        <v>1.5057881996161645E+55</v>
      </c>
      <c r="KRL28" s="222">
        <f t="shared" ref="KRL28" si="7897">KRJ28*$C$28</f>
        <v>0</v>
      </c>
      <c r="KRM28" s="222">
        <f t="shared" ref="KRM28" si="7898">KRK28*$C$28</f>
        <v>1.5509618456046495E+55</v>
      </c>
      <c r="KRN28" s="222">
        <f t="shared" ref="KRN28" si="7899">KRL28*$C$28</f>
        <v>0</v>
      </c>
      <c r="KRO28" s="222">
        <f t="shared" ref="KRO28" si="7900">KRM28*$C$28</f>
        <v>1.597490700972789E+55</v>
      </c>
      <c r="KRP28" s="222">
        <f t="shared" ref="KRP28" si="7901">KRN28*$C$28</f>
        <v>0</v>
      </c>
      <c r="KRQ28" s="222">
        <f t="shared" ref="KRQ28" si="7902">KRO28*$C$28</f>
        <v>1.6454154220019727E+55</v>
      </c>
      <c r="KRR28" s="222">
        <f t="shared" ref="KRR28" si="7903">KRP28*$C$28</f>
        <v>0</v>
      </c>
      <c r="KRS28" s="222">
        <f t="shared" ref="KRS28" si="7904">KRQ28*$C$28</f>
        <v>1.6947778846620319E+55</v>
      </c>
      <c r="KRT28" s="222">
        <f t="shared" ref="KRT28" si="7905">KRR28*$C$28</f>
        <v>0</v>
      </c>
      <c r="KRU28" s="222">
        <f t="shared" ref="KRU28" si="7906">KRS28*$C$28</f>
        <v>1.7456212212018928E+55</v>
      </c>
      <c r="KRV28" s="222">
        <f t="shared" ref="KRV28" si="7907">KRT28*$C$28</f>
        <v>0</v>
      </c>
      <c r="KRW28" s="222">
        <f t="shared" ref="KRW28" si="7908">KRU28*$C$28</f>
        <v>1.7979898578379495E+55</v>
      </c>
      <c r="KRX28" s="222">
        <f t="shared" ref="KRX28" si="7909">KRV28*$C$28</f>
        <v>0</v>
      </c>
      <c r="KRY28" s="222">
        <f t="shared" ref="KRY28" si="7910">KRW28*$C$28</f>
        <v>1.851929553573088E+55</v>
      </c>
      <c r="KRZ28" s="222">
        <f t="shared" ref="KRZ28" si="7911">KRX28*$C$28</f>
        <v>0</v>
      </c>
      <c r="KSA28" s="222">
        <f t="shared" ref="KSA28" si="7912">KRY28*$C$28</f>
        <v>1.9074874401802806E+55</v>
      </c>
      <c r="KSB28" s="222">
        <f t="shared" ref="KSB28" si="7913">KRZ28*$C$28</f>
        <v>0</v>
      </c>
      <c r="KSC28" s="222">
        <f t="shared" ref="KSC28" si="7914">KSA28*$C$28</f>
        <v>1.964712063385689E+55</v>
      </c>
      <c r="KSD28" s="222">
        <f t="shared" ref="KSD28" si="7915">KSB28*$C$28</f>
        <v>0</v>
      </c>
      <c r="KSE28" s="222">
        <f t="shared" ref="KSE28" si="7916">KSC28*$C$28</f>
        <v>2.0236534252872598E+55</v>
      </c>
      <c r="KSF28" s="222">
        <f t="shared" ref="KSF28" si="7917">KSD28*$C$28</f>
        <v>0</v>
      </c>
      <c r="KSG28" s="222">
        <f t="shared" ref="KSG28" si="7918">KSE28*$C$28</f>
        <v>2.0843630280458777E+55</v>
      </c>
      <c r="KSH28" s="222">
        <f t="shared" ref="KSH28" si="7919">KSF28*$C$28</f>
        <v>0</v>
      </c>
      <c r="KSI28" s="222">
        <f t="shared" ref="KSI28" si="7920">KSG28*$C$28</f>
        <v>2.1468939188872542E+55</v>
      </c>
      <c r="KSJ28" s="222">
        <f t="shared" ref="KSJ28" si="7921">KSH28*$C$28</f>
        <v>0</v>
      </c>
      <c r="KSK28" s="222">
        <f t="shared" ref="KSK28" si="7922">KSI28*$C$28</f>
        <v>2.2113007364538717E+55</v>
      </c>
      <c r="KSL28" s="222">
        <f t="shared" ref="KSL28" si="7923">KSJ28*$C$28</f>
        <v>0</v>
      </c>
      <c r="KSM28" s="222">
        <f t="shared" ref="KSM28" si="7924">KSK28*$C$28</f>
        <v>2.2776397585474878E+55</v>
      </c>
      <c r="KSN28" s="222">
        <f t="shared" ref="KSN28" si="7925">KSL28*$C$28</f>
        <v>0</v>
      </c>
      <c r="KSO28" s="222">
        <f t="shared" ref="KSO28" si="7926">KSM28*$C$28</f>
        <v>2.3459689513039125E+55</v>
      </c>
      <c r="KSP28" s="222">
        <f t="shared" ref="KSP28" si="7927">KSN28*$C$28</f>
        <v>0</v>
      </c>
      <c r="KSQ28" s="222">
        <f t="shared" ref="KSQ28" si="7928">KSO28*$C$28</f>
        <v>2.41634801984303E+55</v>
      </c>
      <c r="KSR28" s="222">
        <f t="shared" ref="KSR28" si="7929">KSP28*$C$28</f>
        <v>0</v>
      </c>
      <c r="KSS28" s="222">
        <f t="shared" ref="KSS28" si="7930">KSQ28*$C$28</f>
        <v>2.4888384604383211E+55</v>
      </c>
      <c r="KST28" s="222">
        <f t="shared" ref="KST28" si="7931">KSR28*$C$28</f>
        <v>0</v>
      </c>
      <c r="KSU28" s="222">
        <f t="shared" ref="KSU28" si="7932">KSS28*$C$28</f>
        <v>2.563503614251471E+55</v>
      </c>
      <c r="KSV28" s="222">
        <f t="shared" ref="KSV28" si="7933">KST28*$C$28</f>
        <v>0</v>
      </c>
      <c r="KSW28" s="222">
        <f t="shared" ref="KSW28" si="7934">KSU28*$C$28</f>
        <v>2.6404087226790154E+55</v>
      </c>
      <c r="KSX28" s="222">
        <f t="shared" ref="KSX28" si="7935">KSV28*$C$28</f>
        <v>0</v>
      </c>
      <c r="KSY28" s="222">
        <f t="shared" ref="KSY28" si="7936">KSW28*$C$28</f>
        <v>2.7196209843593858E+55</v>
      </c>
      <c r="KSZ28" s="222">
        <f t="shared" ref="KSZ28" si="7937">KSX28*$C$28</f>
        <v>0</v>
      </c>
      <c r="KTA28" s="222">
        <f t="shared" ref="KTA28" si="7938">KSY28*$C$28</f>
        <v>2.8012096138901673E+55</v>
      </c>
      <c r="KTB28" s="222">
        <f t="shared" ref="KTB28" si="7939">KSZ28*$C$28</f>
        <v>0</v>
      </c>
      <c r="KTC28" s="222">
        <f t="shared" ref="KTC28" si="7940">KTA28*$C$28</f>
        <v>2.8852459023068722E+55</v>
      </c>
      <c r="KTD28" s="222">
        <f t="shared" ref="KTD28" si="7941">KTB28*$C$28</f>
        <v>0</v>
      </c>
      <c r="KTE28" s="222">
        <f t="shared" ref="KTE28" si="7942">KTC28*$C$28</f>
        <v>2.9718032793760786E+55</v>
      </c>
      <c r="KTF28" s="222">
        <f t="shared" ref="KTF28" si="7943">KTD28*$C$28</f>
        <v>0</v>
      </c>
      <c r="KTG28" s="222">
        <f t="shared" ref="KTG28" si="7944">KTE28*$C$28</f>
        <v>3.0609573777573612E+55</v>
      </c>
      <c r="KTH28" s="222">
        <f t="shared" ref="KTH28" si="7945">KTF28*$C$28</f>
        <v>0</v>
      </c>
      <c r="KTI28" s="222">
        <f t="shared" ref="KTI28" si="7946">KTG28*$C$28</f>
        <v>3.1527860990900823E+55</v>
      </c>
      <c r="KTJ28" s="222">
        <f t="shared" ref="KTJ28" si="7947">KTH28*$C$28</f>
        <v>0</v>
      </c>
      <c r="KTK28" s="222">
        <f t="shared" ref="KTK28" si="7948">KTI28*$C$28</f>
        <v>3.2473696820627846E+55</v>
      </c>
      <c r="KTL28" s="222">
        <f t="shared" ref="KTL28" si="7949">KTJ28*$C$28</f>
        <v>0</v>
      </c>
      <c r="KTM28" s="222">
        <f t="shared" ref="KTM28" si="7950">KTK28*$C$28</f>
        <v>3.3447907725246685E+55</v>
      </c>
      <c r="KTN28" s="222">
        <f t="shared" ref="KTN28" si="7951">KTL28*$C$28</f>
        <v>0</v>
      </c>
      <c r="KTO28" s="222">
        <f t="shared" ref="KTO28" si="7952">KTM28*$C$28</f>
        <v>3.4451344957004084E+55</v>
      </c>
      <c r="KTP28" s="222">
        <f t="shared" ref="KTP28" si="7953">KTN28*$C$28</f>
        <v>0</v>
      </c>
      <c r="KTQ28" s="222">
        <f t="shared" ref="KTQ28" si="7954">KTO28*$C$28</f>
        <v>3.5484885305714209E+55</v>
      </c>
      <c r="KTR28" s="222">
        <f t="shared" ref="KTR28" si="7955">KTP28*$C$28</f>
        <v>0</v>
      </c>
      <c r="KTS28" s="222">
        <f t="shared" ref="KTS28" si="7956">KTQ28*$C$28</f>
        <v>3.6549431864885637E+55</v>
      </c>
      <c r="KTT28" s="222">
        <f t="shared" ref="KTT28" si="7957">KTR28*$C$28</f>
        <v>0</v>
      </c>
      <c r="KTU28" s="222">
        <f t="shared" ref="KTU28" si="7958">KTS28*$C$28</f>
        <v>3.7645914820832206E+55</v>
      </c>
      <c r="KTV28" s="222">
        <f t="shared" ref="KTV28" si="7959">KTT28*$C$28</f>
        <v>0</v>
      </c>
      <c r="KTW28" s="222">
        <f t="shared" ref="KTW28" si="7960">KTU28*$C$28</f>
        <v>3.8775292265457172E+55</v>
      </c>
      <c r="KTX28" s="222">
        <f t="shared" ref="KTX28" si="7961">KTV28*$C$28</f>
        <v>0</v>
      </c>
      <c r="KTY28" s="222">
        <f t="shared" ref="KTY28" si="7962">KTW28*$C$28</f>
        <v>3.9938551033420889E+55</v>
      </c>
      <c r="KTZ28" s="222">
        <f t="shared" ref="KTZ28" si="7963">KTX28*$C$28</f>
        <v>0</v>
      </c>
      <c r="KUA28" s="222">
        <f t="shared" ref="KUA28" si="7964">KTY28*$C$28</f>
        <v>4.1136707564423518E+55</v>
      </c>
      <c r="KUB28" s="222">
        <f t="shared" ref="KUB28" si="7965">KTZ28*$C$28</f>
        <v>0</v>
      </c>
      <c r="KUC28" s="222">
        <f t="shared" ref="KUC28" si="7966">KUA28*$C$28</f>
        <v>4.2370808791356227E+55</v>
      </c>
      <c r="KUD28" s="222">
        <f t="shared" ref="KUD28" si="7967">KUB28*$C$28</f>
        <v>0</v>
      </c>
      <c r="KUE28" s="222">
        <f t="shared" ref="KUE28" si="7968">KUC28*$C$28</f>
        <v>4.3641933055096916E+55</v>
      </c>
      <c r="KUF28" s="222">
        <f t="shared" ref="KUF28" si="7969">KUD28*$C$28</f>
        <v>0</v>
      </c>
      <c r="KUG28" s="222">
        <f t="shared" ref="KUG28" si="7970">KUE28*$C$28</f>
        <v>4.4951191046749825E+55</v>
      </c>
      <c r="KUH28" s="222">
        <f t="shared" ref="KUH28" si="7971">KUF28*$C$28</f>
        <v>0</v>
      </c>
      <c r="KUI28" s="222">
        <f t="shared" ref="KUI28" si="7972">KUG28*$C$28</f>
        <v>4.6299726778152323E+55</v>
      </c>
      <c r="KUJ28" s="222">
        <f t="shared" ref="KUJ28" si="7973">KUH28*$C$28</f>
        <v>0</v>
      </c>
      <c r="KUK28" s="222">
        <f t="shared" ref="KUK28" si="7974">KUI28*$C$28</f>
        <v>4.7688718581496893E+55</v>
      </c>
      <c r="KUL28" s="222">
        <f t="shared" ref="KUL28" si="7975">KUJ28*$C$28</f>
        <v>0</v>
      </c>
      <c r="KUM28" s="222">
        <f t="shared" ref="KUM28" si="7976">KUK28*$C$28</f>
        <v>4.9119380138941805E+55</v>
      </c>
      <c r="KUN28" s="222">
        <f t="shared" ref="KUN28" si="7977">KUL28*$C$28</f>
        <v>0</v>
      </c>
      <c r="KUO28" s="222">
        <f t="shared" ref="KUO28" si="7978">KUM28*$C$28</f>
        <v>5.059296154311006E+55</v>
      </c>
      <c r="KUP28" s="222">
        <f t="shared" ref="KUP28" si="7979">KUN28*$C$28</f>
        <v>0</v>
      </c>
      <c r="KUQ28" s="222">
        <f t="shared" ref="KUQ28" si="7980">KUO28*$C$28</f>
        <v>5.2110750389403368E+55</v>
      </c>
      <c r="KUR28" s="222">
        <f t="shared" ref="KUR28" si="7981">KUP28*$C$28</f>
        <v>0</v>
      </c>
      <c r="KUS28" s="222">
        <f t="shared" ref="KUS28" si="7982">KUQ28*$C$28</f>
        <v>5.3674072901085471E+55</v>
      </c>
      <c r="KUT28" s="222">
        <f t="shared" ref="KUT28" si="7983">KUR28*$C$28</f>
        <v>0</v>
      </c>
      <c r="KUU28" s="222">
        <f t="shared" ref="KUU28" si="7984">KUS28*$C$28</f>
        <v>5.5284295088118033E+55</v>
      </c>
      <c r="KUV28" s="222">
        <f t="shared" ref="KUV28" si="7985">KUT28*$C$28</f>
        <v>0</v>
      </c>
      <c r="KUW28" s="222">
        <f t="shared" ref="KUW28" si="7986">KUU28*$C$28</f>
        <v>5.6942823940761579E+55</v>
      </c>
      <c r="KUX28" s="222">
        <f t="shared" ref="KUX28" si="7987">KUV28*$C$28</f>
        <v>0</v>
      </c>
      <c r="KUY28" s="222">
        <f t="shared" ref="KUY28" si="7988">KUW28*$C$28</f>
        <v>5.8651108658984433E+55</v>
      </c>
      <c r="KUZ28" s="222">
        <f t="shared" ref="KUZ28" si="7989">KUX28*$C$28</f>
        <v>0</v>
      </c>
      <c r="KVA28" s="222">
        <f t="shared" ref="KVA28" si="7990">KUY28*$C$28</f>
        <v>6.041064191875397E+55</v>
      </c>
      <c r="KVB28" s="222">
        <f t="shared" ref="KVB28" si="7991">KUZ28*$C$28</f>
        <v>0</v>
      </c>
      <c r="KVC28" s="222">
        <f t="shared" ref="KVC28" si="7992">KVA28*$C$28</f>
        <v>6.2222961176316595E+55</v>
      </c>
      <c r="KVD28" s="222">
        <f t="shared" ref="KVD28" si="7993">KVB28*$C$28</f>
        <v>0</v>
      </c>
      <c r="KVE28" s="222">
        <f t="shared" ref="KVE28" si="7994">KVC28*$C$28</f>
        <v>6.4089650011606096E+55</v>
      </c>
      <c r="KVF28" s="222">
        <f t="shared" ref="KVF28" si="7995">KVD28*$C$28</f>
        <v>0</v>
      </c>
      <c r="KVG28" s="222">
        <f t="shared" ref="KVG28" si="7996">KVE28*$C$28</f>
        <v>6.6012339511954283E+55</v>
      </c>
      <c r="KVH28" s="222">
        <f t="shared" ref="KVH28" si="7997">KVF28*$C$28</f>
        <v>0</v>
      </c>
      <c r="KVI28" s="222">
        <f t="shared" ref="KVI28" si="7998">KVG28*$C$28</f>
        <v>6.7992709697312915E+55</v>
      </c>
      <c r="KVJ28" s="222">
        <f t="shared" ref="KVJ28" si="7999">KVH28*$C$28</f>
        <v>0</v>
      </c>
      <c r="KVK28" s="222">
        <f t="shared" ref="KVK28" si="8000">KVI28*$C$28</f>
        <v>7.0032490988232305E+55</v>
      </c>
      <c r="KVL28" s="222">
        <f t="shared" ref="KVL28" si="8001">KVJ28*$C$28</f>
        <v>0</v>
      </c>
      <c r="KVM28" s="222">
        <f t="shared" ref="KVM28" si="8002">KVK28*$C$28</f>
        <v>7.2133465717879276E+55</v>
      </c>
      <c r="KVN28" s="222">
        <f t="shared" ref="KVN28" si="8003">KVL28*$C$28</f>
        <v>0</v>
      </c>
      <c r="KVO28" s="222">
        <f t="shared" ref="KVO28" si="8004">KVM28*$C$28</f>
        <v>7.4297469689415656E+55</v>
      </c>
      <c r="KVP28" s="222">
        <f t="shared" ref="KVP28" si="8005">KVN28*$C$28</f>
        <v>0</v>
      </c>
      <c r="KVQ28" s="222">
        <f t="shared" ref="KVQ28" si="8006">KVO28*$C$28</f>
        <v>7.6526393780098126E+55</v>
      </c>
      <c r="KVR28" s="222">
        <f t="shared" ref="KVR28" si="8007">KVP28*$C$28</f>
        <v>0</v>
      </c>
      <c r="KVS28" s="222">
        <f t="shared" ref="KVS28" si="8008">KVQ28*$C$28</f>
        <v>7.8822185593501073E+55</v>
      </c>
      <c r="KVT28" s="222">
        <f t="shared" ref="KVT28" si="8009">KVR28*$C$28</f>
        <v>0</v>
      </c>
      <c r="KVU28" s="222">
        <f t="shared" ref="KVU28" si="8010">KVS28*$C$28</f>
        <v>8.1186851161306103E+55</v>
      </c>
      <c r="KVV28" s="222">
        <f t="shared" ref="KVV28" si="8011">KVT28*$C$28</f>
        <v>0</v>
      </c>
      <c r="KVW28" s="222">
        <f t="shared" ref="KVW28" si="8012">KVU28*$C$28</f>
        <v>8.3622456696145287E+55</v>
      </c>
      <c r="KVX28" s="222">
        <f t="shared" ref="KVX28" si="8013">KVV28*$C$28</f>
        <v>0</v>
      </c>
      <c r="KVY28" s="222">
        <f t="shared" ref="KVY28" si="8014">KVW28*$C$28</f>
        <v>8.6131130397029645E+55</v>
      </c>
      <c r="KVZ28" s="222">
        <f t="shared" ref="KVZ28" si="8015">KVX28*$C$28</f>
        <v>0</v>
      </c>
      <c r="KWA28" s="222">
        <f t="shared" ref="KWA28" si="8016">KVY28*$C$28</f>
        <v>8.8715064308940538E+55</v>
      </c>
      <c r="KWB28" s="222">
        <f t="shared" ref="KWB28" si="8017">KVZ28*$C$28</f>
        <v>0</v>
      </c>
      <c r="KWC28" s="222">
        <f t="shared" ref="KWC28" si="8018">KWA28*$C$28</f>
        <v>9.1376516238208759E+55</v>
      </c>
      <c r="KWD28" s="222">
        <f t="shared" ref="KWD28" si="8019">KWB28*$C$28</f>
        <v>0</v>
      </c>
      <c r="KWE28" s="222">
        <f t="shared" ref="KWE28" si="8020">KWC28*$C$28</f>
        <v>9.4117811725355018E+55</v>
      </c>
      <c r="KWF28" s="222">
        <f t="shared" ref="KWF28" si="8021">KWD28*$C$28</f>
        <v>0</v>
      </c>
      <c r="KWG28" s="222">
        <f t="shared" ref="KWG28" si="8022">KWE28*$C$28</f>
        <v>9.6941346077115675E+55</v>
      </c>
      <c r="KWH28" s="222">
        <f t="shared" ref="KWH28" si="8023">KWF28*$C$28</f>
        <v>0</v>
      </c>
      <c r="KWI28" s="222">
        <f t="shared" ref="KWI28" si="8024">KWG28*$C$28</f>
        <v>9.9849586459429139E+55</v>
      </c>
      <c r="KWJ28" s="222">
        <f t="shared" ref="KWJ28" si="8025">KWH28*$C$28</f>
        <v>0</v>
      </c>
      <c r="KWK28" s="222">
        <f t="shared" ref="KWK28" si="8026">KWI28*$C$28</f>
        <v>1.0284507405321202E+56</v>
      </c>
      <c r="KWL28" s="222">
        <f t="shared" ref="KWL28" si="8027">KWJ28*$C$28</f>
        <v>0</v>
      </c>
      <c r="KWM28" s="222">
        <f t="shared" ref="KWM28" si="8028">KWK28*$C$28</f>
        <v>1.0593042627480838E+56</v>
      </c>
      <c r="KWN28" s="222">
        <f t="shared" ref="KWN28" si="8029">KWL28*$C$28</f>
        <v>0</v>
      </c>
      <c r="KWO28" s="222">
        <f t="shared" ref="KWO28" si="8030">KWM28*$C$28</f>
        <v>1.0910833906305263E+56</v>
      </c>
      <c r="KWP28" s="222">
        <f t="shared" ref="KWP28" si="8031">KWN28*$C$28</f>
        <v>0</v>
      </c>
      <c r="KWQ28" s="222">
        <f t="shared" ref="KWQ28" si="8032">KWO28*$C$28</f>
        <v>1.1238158923494422E+56</v>
      </c>
      <c r="KWR28" s="222">
        <f t="shared" ref="KWR28" si="8033">KWP28*$C$28</f>
        <v>0</v>
      </c>
      <c r="KWS28" s="222">
        <f t="shared" ref="KWS28" si="8034">KWQ28*$C$28</f>
        <v>1.1575303691199254E+56</v>
      </c>
      <c r="KWT28" s="222">
        <f t="shared" ref="KWT28" si="8035">KWR28*$C$28</f>
        <v>0</v>
      </c>
      <c r="KWU28" s="222">
        <f t="shared" ref="KWU28" si="8036">KWS28*$C$28</f>
        <v>1.1922562801935233E+56</v>
      </c>
      <c r="KWV28" s="222">
        <f t="shared" ref="KWV28" si="8037">KWT28*$C$28</f>
        <v>0</v>
      </c>
      <c r="KWW28" s="222">
        <f t="shared" ref="KWW28" si="8038">KWU28*$C$28</f>
        <v>1.228023968599329E+56</v>
      </c>
      <c r="KWX28" s="222">
        <f t="shared" ref="KWX28" si="8039">KWV28*$C$28</f>
        <v>0</v>
      </c>
      <c r="KWY28" s="222">
        <f t="shared" ref="KWY28" si="8040">KWW28*$C$28</f>
        <v>1.2648646876573088E+56</v>
      </c>
      <c r="KWZ28" s="222">
        <f t="shared" ref="KWZ28" si="8041">KWX28*$C$28</f>
        <v>0</v>
      </c>
      <c r="KXA28" s="222">
        <f t="shared" ref="KXA28" si="8042">KWY28*$C$28</f>
        <v>1.302810628287028E+56</v>
      </c>
      <c r="KXB28" s="222">
        <f t="shared" ref="KXB28" si="8043">KWZ28*$C$28</f>
        <v>0</v>
      </c>
      <c r="KXC28" s="222">
        <f t="shared" ref="KXC28" si="8044">KXA28*$C$28</f>
        <v>1.3418949471356388E+56</v>
      </c>
      <c r="KXD28" s="222">
        <f t="shared" ref="KXD28" si="8045">KXB28*$C$28</f>
        <v>0</v>
      </c>
      <c r="KXE28" s="222">
        <f t="shared" ref="KXE28" si="8046">KXC28*$C$28</f>
        <v>1.382151795549708E+56</v>
      </c>
      <c r="KXF28" s="222">
        <f t="shared" ref="KXF28" si="8047">KXD28*$C$28</f>
        <v>0</v>
      </c>
      <c r="KXG28" s="222">
        <f t="shared" ref="KXG28" si="8048">KXE28*$C$28</f>
        <v>1.4236163494161992E+56</v>
      </c>
      <c r="KXH28" s="222">
        <f t="shared" ref="KXH28" si="8049">KXF28*$C$28</f>
        <v>0</v>
      </c>
      <c r="KXI28" s="222">
        <f t="shared" ref="KXI28" si="8050">KXG28*$C$28</f>
        <v>1.4663248398986852E+56</v>
      </c>
      <c r="KXJ28" s="222">
        <f t="shared" ref="KXJ28" si="8051">KXH28*$C$28</f>
        <v>0</v>
      </c>
      <c r="KXK28" s="222">
        <f t="shared" ref="KXK28" si="8052">KXI28*$C$28</f>
        <v>1.5103145850956457E+56</v>
      </c>
      <c r="KXL28" s="222">
        <f t="shared" ref="KXL28" si="8053">KXJ28*$C$28</f>
        <v>0</v>
      </c>
      <c r="KXM28" s="222">
        <f t="shared" ref="KXM28" si="8054">KXK28*$C$28</f>
        <v>1.5556240226485151E+56</v>
      </c>
      <c r="KXN28" s="222">
        <f t="shared" ref="KXN28" si="8055">KXL28*$C$28</f>
        <v>0</v>
      </c>
      <c r="KXO28" s="222">
        <f t="shared" ref="KXO28" si="8056">KXM28*$C$28</f>
        <v>1.6022927433279706E+56</v>
      </c>
      <c r="KXP28" s="222">
        <f t="shared" ref="KXP28" si="8057">KXN28*$C$28</f>
        <v>0</v>
      </c>
      <c r="KXQ28" s="222">
        <f t="shared" ref="KXQ28" si="8058">KXO28*$C$28</f>
        <v>1.6503615256278098E+56</v>
      </c>
      <c r="KXR28" s="222">
        <f t="shared" ref="KXR28" si="8059">KXP28*$C$28</f>
        <v>0</v>
      </c>
      <c r="KXS28" s="222">
        <f t="shared" ref="KXS28" si="8060">KXQ28*$C$28</f>
        <v>1.6998723713966441E+56</v>
      </c>
      <c r="KXT28" s="222">
        <f t="shared" ref="KXT28" si="8061">KXR28*$C$28</f>
        <v>0</v>
      </c>
      <c r="KXU28" s="222">
        <f t="shared" ref="KXU28" si="8062">KXS28*$C$28</f>
        <v>1.7508685425385435E+56</v>
      </c>
      <c r="KXV28" s="222">
        <f t="shared" ref="KXV28" si="8063">KXT28*$C$28</f>
        <v>0</v>
      </c>
      <c r="KXW28" s="222">
        <f t="shared" ref="KXW28" si="8064">KXU28*$C$28</f>
        <v>1.8033945988146997E+56</v>
      </c>
      <c r="KXX28" s="222">
        <f t="shared" ref="KXX28" si="8065">KXV28*$C$28</f>
        <v>0</v>
      </c>
      <c r="KXY28" s="222">
        <f t="shared" ref="KXY28" si="8066">KXW28*$C$28</f>
        <v>1.8574964367791407E+56</v>
      </c>
      <c r="KXZ28" s="222">
        <f t="shared" ref="KXZ28" si="8067">KXX28*$C$28</f>
        <v>0</v>
      </c>
      <c r="KYA28" s="222">
        <f t="shared" ref="KYA28" si="8068">KXY28*$C$28</f>
        <v>1.913221329882515E+56</v>
      </c>
      <c r="KYB28" s="222">
        <f t="shared" ref="KYB28" si="8069">KXZ28*$C$28</f>
        <v>0</v>
      </c>
      <c r="KYC28" s="222">
        <f t="shared" ref="KYC28" si="8070">KYA28*$C$28</f>
        <v>1.9706179697789905E+56</v>
      </c>
      <c r="KYD28" s="222">
        <f t="shared" ref="KYD28" si="8071">KYB28*$C$28</f>
        <v>0</v>
      </c>
      <c r="KYE28" s="222">
        <f t="shared" ref="KYE28" si="8072">KYC28*$C$28</f>
        <v>2.0297365088723601E+56</v>
      </c>
      <c r="KYF28" s="222">
        <f t="shared" ref="KYF28" si="8073">KYD28*$C$28</f>
        <v>0</v>
      </c>
      <c r="KYG28" s="222">
        <f t="shared" ref="KYG28" si="8074">KYE28*$C$28</f>
        <v>2.0906286041385311E+56</v>
      </c>
      <c r="KYH28" s="222">
        <f t="shared" ref="KYH28" si="8075">KYF28*$C$28</f>
        <v>0</v>
      </c>
      <c r="KYI28" s="222">
        <f t="shared" ref="KYI28" si="8076">KYG28*$C$28</f>
        <v>2.153347462262687E+56</v>
      </c>
      <c r="KYJ28" s="222">
        <f t="shared" ref="KYJ28" si="8077">KYH28*$C$28</f>
        <v>0</v>
      </c>
      <c r="KYK28" s="222">
        <f t="shared" ref="KYK28" si="8078">KYI28*$C$28</f>
        <v>2.2179478861305677E+56</v>
      </c>
      <c r="KYL28" s="222">
        <f t="shared" ref="KYL28" si="8079">KYJ28*$C$28</f>
        <v>0</v>
      </c>
      <c r="KYM28" s="222">
        <f t="shared" ref="KYM28" si="8080">KYK28*$C$28</f>
        <v>2.2844863227144846E+56</v>
      </c>
      <c r="KYN28" s="222">
        <f t="shared" ref="KYN28" si="8081">KYL28*$C$28</f>
        <v>0</v>
      </c>
      <c r="KYO28" s="222">
        <f t="shared" ref="KYO28" si="8082">KYM28*$C$28</f>
        <v>2.3530209123959191E+56</v>
      </c>
      <c r="KYP28" s="222">
        <f t="shared" ref="KYP28" si="8083">KYN28*$C$28</f>
        <v>0</v>
      </c>
      <c r="KYQ28" s="222">
        <f t="shared" ref="KYQ28" si="8084">KYO28*$C$28</f>
        <v>2.4236115397677965E+56</v>
      </c>
      <c r="KYR28" s="222">
        <f t="shared" ref="KYR28" si="8085">KYP28*$C$28</f>
        <v>0</v>
      </c>
      <c r="KYS28" s="222">
        <f t="shared" ref="KYS28" si="8086">KYQ28*$C$28</f>
        <v>2.4963198859608306E+56</v>
      </c>
      <c r="KYT28" s="222">
        <f t="shared" ref="KYT28" si="8087">KYR28*$C$28</f>
        <v>0</v>
      </c>
      <c r="KYU28" s="222">
        <f t="shared" ref="KYU28" si="8088">KYS28*$C$28</f>
        <v>2.5712094825396557E+56</v>
      </c>
      <c r="KYV28" s="222">
        <f t="shared" ref="KYV28" si="8089">KYT28*$C$28</f>
        <v>0</v>
      </c>
      <c r="KYW28" s="222">
        <f t="shared" ref="KYW28" si="8090">KYU28*$C$28</f>
        <v>2.6483457670158454E+56</v>
      </c>
      <c r="KYX28" s="222">
        <f t="shared" ref="KYX28" si="8091">KYV28*$C$28</f>
        <v>0</v>
      </c>
      <c r="KYY28" s="222">
        <f t="shared" ref="KYY28" si="8092">KYW28*$C$28</f>
        <v>2.7277961400263208E+56</v>
      </c>
      <c r="KYZ28" s="222">
        <f t="shared" ref="KYZ28" si="8093">KYX28*$C$28</f>
        <v>0</v>
      </c>
      <c r="KZA28" s="222">
        <f t="shared" ref="KZA28" si="8094">KYY28*$C$28</f>
        <v>2.8096300242271105E+56</v>
      </c>
      <c r="KZB28" s="222">
        <f t="shared" ref="KZB28" si="8095">KYZ28*$C$28</f>
        <v>0</v>
      </c>
      <c r="KZC28" s="222">
        <f t="shared" ref="KZC28" si="8096">KZA28*$C$28</f>
        <v>2.8939189249539237E+56</v>
      </c>
      <c r="KZD28" s="222">
        <f t="shared" ref="KZD28" si="8097">KZB28*$C$28</f>
        <v>0</v>
      </c>
      <c r="KZE28" s="222">
        <f t="shared" ref="KZE28" si="8098">KZC28*$C$28</f>
        <v>2.9807364927025414E+56</v>
      </c>
      <c r="KZF28" s="222">
        <f t="shared" ref="KZF28" si="8099">KZD28*$C$28</f>
        <v>0</v>
      </c>
      <c r="KZG28" s="222">
        <f t="shared" ref="KZG28" si="8100">KZE28*$C$28</f>
        <v>3.0701585874836179E+56</v>
      </c>
      <c r="KZH28" s="222">
        <f t="shared" ref="KZH28" si="8101">KZF28*$C$28</f>
        <v>0</v>
      </c>
      <c r="KZI28" s="222">
        <f t="shared" ref="KZI28" si="8102">KZG28*$C$28</f>
        <v>3.1622633451081266E+56</v>
      </c>
      <c r="KZJ28" s="222">
        <f t="shared" ref="KZJ28" si="8103">KZH28*$C$28</f>
        <v>0</v>
      </c>
      <c r="KZK28" s="222">
        <f t="shared" ref="KZK28" si="8104">KZI28*$C$28</f>
        <v>3.2571312454613707E+56</v>
      </c>
      <c r="KZL28" s="222">
        <f t="shared" ref="KZL28" si="8105">KZJ28*$C$28</f>
        <v>0</v>
      </c>
      <c r="KZM28" s="222">
        <f t="shared" ref="KZM28" si="8106">KZK28*$C$28</f>
        <v>3.354845182825212E+56</v>
      </c>
      <c r="KZN28" s="222">
        <f t="shared" ref="KZN28" si="8107">KZL28*$C$28</f>
        <v>0</v>
      </c>
      <c r="KZO28" s="222">
        <f t="shared" ref="KZO28" si="8108">KZM28*$C$28</f>
        <v>3.4554905383099683E+56</v>
      </c>
      <c r="KZP28" s="222">
        <f t="shared" ref="KZP28" si="8109">KZN28*$C$28</f>
        <v>0</v>
      </c>
      <c r="KZQ28" s="222">
        <f t="shared" ref="KZQ28" si="8110">KZO28*$C$28</f>
        <v>3.5591552544592674E+56</v>
      </c>
      <c r="KZR28" s="222">
        <f t="shared" ref="KZR28" si="8111">KZP28*$C$28</f>
        <v>0</v>
      </c>
      <c r="KZS28" s="222">
        <f t="shared" ref="KZS28" si="8112">KZQ28*$C$28</f>
        <v>3.6659299120930453E+56</v>
      </c>
      <c r="KZT28" s="222">
        <f t="shared" ref="KZT28" si="8113">KZR28*$C$28</f>
        <v>0</v>
      </c>
      <c r="KZU28" s="222">
        <f t="shared" ref="KZU28" si="8114">KZS28*$C$28</f>
        <v>3.7759078094558369E+56</v>
      </c>
      <c r="KZV28" s="222">
        <f t="shared" ref="KZV28" si="8115">KZT28*$C$28</f>
        <v>0</v>
      </c>
      <c r="KZW28" s="222">
        <f t="shared" ref="KZW28" si="8116">KZU28*$C$28</f>
        <v>3.889185043739512E+56</v>
      </c>
      <c r="KZX28" s="222">
        <f t="shared" ref="KZX28" si="8117">KZV28*$C$28</f>
        <v>0</v>
      </c>
      <c r="KZY28" s="222">
        <f t="shared" ref="KZY28" si="8118">KZW28*$C$28</f>
        <v>4.0058605950516976E+56</v>
      </c>
      <c r="KZZ28" s="222">
        <f t="shared" ref="KZZ28" si="8119">KZX28*$C$28</f>
        <v>0</v>
      </c>
      <c r="LAA28" s="222">
        <f t="shared" ref="LAA28" si="8120">KZY28*$C$28</f>
        <v>4.126036412903249E+56</v>
      </c>
      <c r="LAB28" s="222">
        <f t="shared" ref="LAB28" si="8121">KZZ28*$C$28</f>
        <v>0</v>
      </c>
      <c r="LAC28" s="222">
        <f t="shared" ref="LAC28" si="8122">LAA28*$C$28</f>
        <v>4.2498175052903468E+56</v>
      </c>
      <c r="LAD28" s="222">
        <f t="shared" ref="LAD28" si="8123">LAB28*$C$28</f>
        <v>0</v>
      </c>
      <c r="LAE28" s="222">
        <f t="shared" ref="LAE28" si="8124">LAC28*$C$28</f>
        <v>4.3773120304490574E+56</v>
      </c>
      <c r="LAF28" s="222">
        <f t="shared" ref="LAF28" si="8125">LAD28*$C$28</f>
        <v>0</v>
      </c>
      <c r="LAG28" s="222">
        <f t="shared" ref="LAG28" si="8126">LAE28*$C$28</f>
        <v>4.5086313913625296E+56</v>
      </c>
      <c r="LAH28" s="222">
        <f t="shared" ref="LAH28" si="8127">LAF28*$C$28</f>
        <v>0</v>
      </c>
      <c r="LAI28" s="222">
        <f t="shared" ref="LAI28" si="8128">LAG28*$C$28</f>
        <v>4.6438903331034055E+56</v>
      </c>
      <c r="LAJ28" s="222">
        <f t="shared" ref="LAJ28" si="8129">LAH28*$C$28</f>
        <v>0</v>
      </c>
      <c r="LAK28" s="222">
        <f t="shared" ref="LAK28" si="8130">LAI28*$C$28</f>
        <v>4.7832070430965077E+56</v>
      </c>
      <c r="LAL28" s="222">
        <f t="shared" ref="LAL28" si="8131">LAJ28*$C$28</f>
        <v>0</v>
      </c>
      <c r="LAM28" s="222">
        <f t="shared" ref="LAM28" si="8132">LAK28*$C$28</f>
        <v>4.9267032543894028E+56</v>
      </c>
      <c r="LAN28" s="222">
        <f t="shared" ref="LAN28" si="8133">LAL28*$C$28</f>
        <v>0</v>
      </c>
      <c r="LAO28" s="222">
        <f t="shared" ref="LAO28" si="8134">LAM28*$C$28</f>
        <v>5.0745043520210846E+56</v>
      </c>
      <c r="LAP28" s="222">
        <f t="shared" ref="LAP28" si="8135">LAN28*$C$28</f>
        <v>0</v>
      </c>
      <c r="LAQ28" s="222">
        <f t="shared" ref="LAQ28" si="8136">LAO28*$C$28</f>
        <v>5.226739482581717E+56</v>
      </c>
      <c r="LAR28" s="222">
        <f t="shared" ref="LAR28" si="8137">LAP28*$C$28</f>
        <v>0</v>
      </c>
      <c r="LAS28" s="222">
        <f t="shared" ref="LAS28" si="8138">LAQ28*$C$28</f>
        <v>5.383541667059169E+56</v>
      </c>
      <c r="LAT28" s="222">
        <f t="shared" ref="LAT28" si="8139">LAR28*$C$28</f>
        <v>0</v>
      </c>
      <c r="LAU28" s="222">
        <f t="shared" ref="LAU28" si="8140">LAS28*$C$28</f>
        <v>5.5450479170709439E+56</v>
      </c>
      <c r="LAV28" s="222">
        <f t="shared" ref="LAV28" si="8141">LAT28*$C$28</f>
        <v>0</v>
      </c>
      <c r="LAW28" s="222">
        <f t="shared" ref="LAW28" si="8142">LAU28*$C$28</f>
        <v>5.7113993545830721E+56</v>
      </c>
      <c r="LAX28" s="222">
        <f t="shared" ref="LAX28" si="8143">LAV28*$C$28</f>
        <v>0</v>
      </c>
      <c r="LAY28" s="222">
        <f t="shared" ref="LAY28" si="8144">LAW28*$C$28</f>
        <v>5.8827413352205645E+56</v>
      </c>
      <c r="LAZ28" s="222">
        <f t="shared" ref="LAZ28" si="8145">LAX28*$C$28</f>
        <v>0</v>
      </c>
      <c r="LBA28" s="222">
        <f t="shared" ref="LBA28" si="8146">LAY28*$C$28</f>
        <v>6.0592235752771813E+56</v>
      </c>
      <c r="LBB28" s="222">
        <f t="shared" ref="LBB28" si="8147">LAZ28*$C$28</f>
        <v>0</v>
      </c>
      <c r="LBC28" s="222">
        <f t="shared" ref="LBC28" si="8148">LBA28*$C$28</f>
        <v>6.2410002825354972E+56</v>
      </c>
      <c r="LBD28" s="222">
        <f t="shared" ref="LBD28" si="8149">LBB28*$C$28</f>
        <v>0</v>
      </c>
      <c r="LBE28" s="222">
        <f t="shared" ref="LBE28" si="8150">LBC28*$C$28</f>
        <v>6.4282302910115621E+56</v>
      </c>
      <c r="LBF28" s="222">
        <f t="shared" ref="LBF28" si="8151">LBD28*$C$28</f>
        <v>0</v>
      </c>
      <c r="LBG28" s="222">
        <f t="shared" ref="LBG28" si="8152">LBE28*$C$28</f>
        <v>6.6210771997419089E+56</v>
      </c>
      <c r="LBH28" s="222">
        <f t="shared" ref="LBH28" si="8153">LBF28*$C$28</f>
        <v>0</v>
      </c>
      <c r="LBI28" s="222">
        <f t="shared" ref="LBI28" si="8154">LBG28*$C$28</f>
        <v>6.8197095157341661E+56</v>
      </c>
      <c r="LBJ28" s="222">
        <f t="shared" ref="LBJ28" si="8155">LBH28*$C$28</f>
        <v>0</v>
      </c>
      <c r="LBK28" s="222">
        <f t="shared" ref="LBK28" si="8156">LBI28*$C$28</f>
        <v>7.0243008012061912E+56</v>
      </c>
      <c r="LBL28" s="222">
        <f t="shared" ref="LBL28" si="8157">LBJ28*$C$28</f>
        <v>0</v>
      </c>
      <c r="LBM28" s="222">
        <f t="shared" ref="LBM28" si="8158">LBK28*$C$28</f>
        <v>7.2350298252423772E+56</v>
      </c>
      <c r="LBN28" s="222">
        <f t="shared" ref="LBN28" si="8159">LBL28*$C$28</f>
        <v>0</v>
      </c>
      <c r="LBO28" s="222">
        <f t="shared" ref="LBO28" si="8160">LBM28*$C$28</f>
        <v>7.4520807199996491E+56</v>
      </c>
      <c r="LBP28" s="222">
        <f t="shared" ref="LBP28" si="8161">LBN28*$C$28</f>
        <v>0</v>
      </c>
      <c r="LBQ28" s="222">
        <f t="shared" ref="LBQ28" si="8162">LBO28*$C$28</f>
        <v>7.6756431415996386E+56</v>
      </c>
      <c r="LBR28" s="222">
        <f t="shared" ref="LBR28" si="8163">LBP28*$C$28</f>
        <v>0</v>
      </c>
      <c r="LBS28" s="222">
        <f t="shared" ref="LBS28" si="8164">LBQ28*$C$28</f>
        <v>7.9059124358476286E+56</v>
      </c>
      <c r="LBT28" s="222">
        <f t="shared" ref="LBT28" si="8165">LBR28*$C$28</f>
        <v>0</v>
      </c>
      <c r="LBU28" s="222">
        <f t="shared" ref="LBU28" si="8166">LBS28*$C$28</f>
        <v>8.143089808923058E+56</v>
      </c>
      <c r="LBV28" s="222">
        <f t="shared" ref="LBV28" si="8167">LBT28*$C$28</f>
        <v>0</v>
      </c>
      <c r="LBW28" s="222">
        <f t="shared" ref="LBW28" si="8168">LBU28*$C$28</f>
        <v>8.3873825031907496E+56</v>
      </c>
      <c r="LBX28" s="222">
        <f t="shared" ref="LBX28" si="8169">LBV28*$C$28</f>
        <v>0</v>
      </c>
      <c r="LBY28" s="222">
        <f t="shared" ref="LBY28" si="8170">LBW28*$C$28</f>
        <v>8.6390039782864719E+56</v>
      </c>
      <c r="LBZ28" s="222">
        <f t="shared" ref="LBZ28" si="8171">LBX28*$C$28</f>
        <v>0</v>
      </c>
      <c r="LCA28" s="222">
        <f t="shared" ref="LCA28" si="8172">LBY28*$C$28</f>
        <v>8.8981740976350667E+56</v>
      </c>
      <c r="LCB28" s="222">
        <f t="shared" ref="LCB28" si="8173">LBZ28*$C$28</f>
        <v>0</v>
      </c>
      <c r="LCC28" s="222">
        <f t="shared" ref="LCC28" si="8174">LCA28*$C$28</f>
        <v>9.1651193205641184E+56</v>
      </c>
      <c r="LCD28" s="222">
        <f t="shared" ref="LCD28" si="8175">LCB28*$C$28</f>
        <v>0</v>
      </c>
      <c r="LCE28" s="222">
        <f t="shared" ref="LCE28" si="8176">LCC28*$C$28</f>
        <v>9.4400729001810429E+56</v>
      </c>
      <c r="LCF28" s="222">
        <f t="shared" ref="LCF28" si="8177">LCD28*$C$28</f>
        <v>0</v>
      </c>
      <c r="LCG28" s="222">
        <f t="shared" ref="LCG28" si="8178">LCE28*$C$28</f>
        <v>9.7232750871864743E+56</v>
      </c>
      <c r="LCH28" s="222">
        <f t="shared" ref="LCH28" si="8179">LCF28*$C$28</f>
        <v>0</v>
      </c>
      <c r="LCI28" s="222">
        <f t="shared" ref="LCI28" si="8180">LCG28*$C$28</f>
        <v>1.0014973339802069E+57</v>
      </c>
      <c r="LCJ28" s="222">
        <f t="shared" ref="LCJ28" si="8181">LCH28*$C$28</f>
        <v>0</v>
      </c>
      <c r="LCK28" s="222">
        <f t="shared" ref="LCK28" si="8182">LCI28*$C$28</f>
        <v>1.031542253999613E+57</v>
      </c>
      <c r="LCL28" s="222">
        <f t="shared" ref="LCL28" si="8183">LCJ28*$C$28</f>
        <v>0</v>
      </c>
      <c r="LCM28" s="222">
        <f t="shared" ref="LCM28" si="8184">LCK28*$C$28</f>
        <v>1.0624885216196015E+57</v>
      </c>
      <c r="LCN28" s="222">
        <f t="shared" ref="LCN28" si="8185">LCL28*$C$28</f>
        <v>0</v>
      </c>
      <c r="LCO28" s="222">
        <f t="shared" ref="LCO28" si="8186">LCM28*$C$28</f>
        <v>1.0943631772681895E+57</v>
      </c>
      <c r="LCP28" s="222">
        <f t="shared" ref="LCP28" si="8187">LCN28*$C$28</f>
        <v>0</v>
      </c>
      <c r="LCQ28" s="222">
        <f t="shared" ref="LCQ28" si="8188">LCO28*$C$28</f>
        <v>1.1271940725862351E+57</v>
      </c>
      <c r="LCR28" s="222">
        <f t="shared" ref="LCR28" si="8189">LCP28*$C$28</f>
        <v>0</v>
      </c>
      <c r="LCS28" s="222">
        <f t="shared" ref="LCS28" si="8190">LCQ28*$C$28</f>
        <v>1.1610098947638223E+57</v>
      </c>
      <c r="LCT28" s="222">
        <f t="shared" ref="LCT28" si="8191">LCR28*$C$28</f>
        <v>0</v>
      </c>
      <c r="LCU28" s="222">
        <f t="shared" ref="LCU28" si="8192">LCS28*$C$28</f>
        <v>1.195840191606737E+57</v>
      </c>
      <c r="LCV28" s="222">
        <f t="shared" ref="LCV28" si="8193">LCT28*$C$28</f>
        <v>0</v>
      </c>
      <c r="LCW28" s="222">
        <f t="shared" ref="LCW28" si="8194">LCU28*$C$28</f>
        <v>1.2317153973549391E+57</v>
      </c>
      <c r="LCX28" s="222">
        <f t="shared" ref="LCX28" si="8195">LCV28*$C$28</f>
        <v>0</v>
      </c>
      <c r="LCY28" s="222">
        <f t="shared" ref="LCY28" si="8196">LCW28*$C$28</f>
        <v>1.2686668592755872E+57</v>
      </c>
      <c r="LCZ28" s="222">
        <f t="shared" ref="LCZ28" si="8197">LCX28*$C$28</f>
        <v>0</v>
      </c>
      <c r="LDA28" s="222">
        <f t="shared" ref="LDA28" si="8198">LCY28*$C$28</f>
        <v>1.3067268650538548E+57</v>
      </c>
      <c r="LDB28" s="222">
        <f t="shared" ref="LDB28" si="8199">LCZ28*$C$28</f>
        <v>0</v>
      </c>
      <c r="LDC28" s="222">
        <f t="shared" ref="LDC28" si="8200">LDA28*$C$28</f>
        <v>1.3459286710054705E+57</v>
      </c>
      <c r="LDD28" s="222">
        <f t="shared" ref="LDD28" si="8201">LDB28*$C$28</f>
        <v>0</v>
      </c>
      <c r="LDE28" s="222">
        <f t="shared" ref="LDE28" si="8202">LDC28*$C$28</f>
        <v>1.3863065311356347E+57</v>
      </c>
      <c r="LDF28" s="222">
        <f t="shared" ref="LDF28" si="8203">LDD28*$C$28</f>
        <v>0</v>
      </c>
      <c r="LDG28" s="222">
        <f t="shared" ref="LDG28" si="8204">LDE28*$C$28</f>
        <v>1.4278957270697039E+57</v>
      </c>
      <c r="LDH28" s="222">
        <f t="shared" ref="LDH28" si="8205">LDF28*$C$28</f>
        <v>0</v>
      </c>
      <c r="LDI28" s="222">
        <f t="shared" ref="LDI28" si="8206">LDG28*$C$28</f>
        <v>1.4707325988817951E+57</v>
      </c>
      <c r="LDJ28" s="222">
        <f t="shared" ref="LDJ28" si="8207">LDH28*$C$28</f>
        <v>0</v>
      </c>
      <c r="LDK28" s="222">
        <f t="shared" ref="LDK28" si="8208">LDI28*$C$28</f>
        <v>1.5148545768482489E+57</v>
      </c>
      <c r="LDL28" s="222">
        <f t="shared" ref="LDL28" si="8209">LDJ28*$C$28</f>
        <v>0</v>
      </c>
      <c r="LDM28" s="222">
        <f t="shared" ref="LDM28" si="8210">LDK28*$C$28</f>
        <v>1.5603002141536965E+57</v>
      </c>
      <c r="LDN28" s="222">
        <f t="shared" ref="LDN28" si="8211">LDL28*$C$28</f>
        <v>0</v>
      </c>
      <c r="LDO28" s="222">
        <f t="shared" ref="LDO28" si="8212">LDM28*$C$28</f>
        <v>1.6071092205783073E+57</v>
      </c>
      <c r="LDP28" s="222">
        <f t="shared" ref="LDP28" si="8213">LDN28*$C$28</f>
        <v>0</v>
      </c>
      <c r="LDQ28" s="222">
        <f t="shared" ref="LDQ28" si="8214">LDO28*$C$28</f>
        <v>1.6553224971956565E+57</v>
      </c>
      <c r="LDR28" s="222">
        <f t="shared" ref="LDR28" si="8215">LDP28*$C$28</f>
        <v>0</v>
      </c>
      <c r="LDS28" s="222">
        <f t="shared" ref="LDS28" si="8216">LDQ28*$C$28</f>
        <v>1.7049821721115263E+57</v>
      </c>
      <c r="LDT28" s="222">
        <f t="shared" ref="LDT28" si="8217">LDR28*$C$28</f>
        <v>0</v>
      </c>
      <c r="LDU28" s="222">
        <f t="shared" ref="LDU28" si="8218">LDS28*$C$28</f>
        <v>1.756131637274872E+57</v>
      </c>
      <c r="LDV28" s="222">
        <f t="shared" ref="LDV28" si="8219">LDT28*$C$28</f>
        <v>0</v>
      </c>
      <c r="LDW28" s="222">
        <f t="shared" ref="LDW28" si="8220">LDU28*$C$28</f>
        <v>1.8088155863931183E+57</v>
      </c>
      <c r="LDX28" s="222">
        <f t="shared" ref="LDX28" si="8221">LDV28*$C$28</f>
        <v>0</v>
      </c>
      <c r="LDY28" s="222">
        <f t="shared" ref="LDY28" si="8222">LDW28*$C$28</f>
        <v>1.8630800539849119E+57</v>
      </c>
      <c r="LDZ28" s="222">
        <f t="shared" ref="LDZ28" si="8223">LDX28*$C$28</f>
        <v>0</v>
      </c>
      <c r="LEA28" s="222">
        <f t="shared" ref="LEA28" si="8224">LDY28*$C$28</f>
        <v>1.9189724556044592E+57</v>
      </c>
      <c r="LEB28" s="222">
        <f t="shared" ref="LEB28" si="8225">LDZ28*$C$28</f>
        <v>0</v>
      </c>
      <c r="LEC28" s="222">
        <f t="shared" ref="LEC28" si="8226">LEA28*$C$28</f>
        <v>1.9765416292725929E+57</v>
      </c>
      <c r="LED28" s="222">
        <f t="shared" ref="LED28" si="8227">LEB28*$C$28</f>
        <v>0</v>
      </c>
      <c r="LEE28" s="222">
        <f t="shared" ref="LEE28" si="8228">LEC28*$C$28</f>
        <v>2.0358378781507708E+57</v>
      </c>
      <c r="LEF28" s="222">
        <f t="shared" ref="LEF28" si="8229">LED28*$C$28</f>
        <v>0</v>
      </c>
      <c r="LEG28" s="222">
        <f t="shared" ref="LEG28" si="8230">LEE28*$C$28</f>
        <v>2.0969130144952941E+57</v>
      </c>
      <c r="LEH28" s="222">
        <f t="shared" ref="LEH28" si="8231">LEF28*$C$28</f>
        <v>0</v>
      </c>
      <c r="LEI28" s="222">
        <f t="shared" ref="LEI28" si="8232">LEG28*$C$28</f>
        <v>2.1598204049301529E+57</v>
      </c>
      <c r="LEJ28" s="222">
        <f t="shared" ref="LEJ28" si="8233">LEH28*$C$28</f>
        <v>0</v>
      </c>
      <c r="LEK28" s="222">
        <f t="shared" ref="LEK28" si="8234">LEI28*$C$28</f>
        <v>2.2246150170780575E+57</v>
      </c>
      <c r="LEL28" s="222">
        <f t="shared" ref="LEL28" si="8235">LEJ28*$C$28</f>
        <v>0</v>
      </c>
      <c r="LEM28" s="222">
        <f t="shared" ref="LEM28" si="8236">LEK28*$C$28</f>
        <v>2.2913534675903993E+57</v>
      </c>
      <c r="LEN28" s="222">
        <f t="shared" ref="LEN28" si="8237">LEL28*$C$28</f>
        <v>0</v>
      </c>
      <c r="LEO28" s="222">
        <f t="shared" ref="LEO28" si="8238">LEM28*$C$28</f>
        <v>2.3600940716181115E+57</v>
      </c>
      <c r="LEP28" s="222">
        <f t="shared" ref="LEP28" si="8239">LEN28*$C$28</f>
        <v>0</v>
      </c>
      <c r="LEQ28" s="222">
        <f t="shared" ref="LEQ28" si="8240">LEO28*$C$28</f>
        <v>2.430896893766655E+57</v>
      </c>
      <c r="LER28" s="222">
        <f t="shared" ref="LER28" si="8241">LEP28*$C$28</f>
        <v>0</v>
      </c>
      <c r="LES28" s="222">
        <f t="shared" ref="LES28" si="8242">LEQ28*$C$28</f>
        <v>2.5038238005796548E+57</v>
      </c>
      <c r="LET28" s="222">
        <f t="shared" ref="LET28" si="8243">LER28*$C$28</f>
        <v>0</v>
      </c>
      <c r="LEU28" s="222">
        <f t="shared" ref="LEU28" si="8244">LES28*$C$28</f>
        <v>2.5789385145970446E+57</v>
      </c>
      <c r="LEV28" s="222">
        <f t="shared" ref="LEV28" si="8245">LET28*$C$28</f>
        <v>0</v>
      </c>
      <c r="LEW28" s="222">
        <f t="shared" ref="LEW28" si="8246">LEU28*$C$28</f>
        <v>2.656306670034956E+57</v>
      </c>
      <c r="LEX28" s="222">
        <f t="shared" ref="LEX28" si="8247">LEV28*$C$28</f>
        <v>0</v>
      </c>
      <c r="LEY28" s="222">
        <f t="shared" ref="LEY28" si="8248">LEW28*$C$28</f>
        <v>2.7359958701360047E+57</v>
      </c>
      <c r="LEZ28" s="222">
        <f t="shared" ref="LEZ28" si="8249">LEX28*$C$28</f>
        <v>0</v>
      </c>
      <c r="LFA28" s="222">
        <f t="shared" ref="LFA28" si="8250">LEY28*$C$28</f>
        <v>2.8180757462400848E+57</v>
      </c>
      <c r="LFB28" s="222">
        <f t="shared" ref="LFB28" si="8251">LEZ28*$C$28</f>
        <v>0</v>
      </c>
      <c r="LFC28" s="222">
        <f t="shared" ref="LFC28" si="8252">LFA28*$C$28</f>
        <v>2.9026180186272873E+57</v>
      </c>
      <c r="LFD28" s="222">
        <f t="shared" ref="LFD28" si="8253">LFB28*$C$28</f>
        <v>0</v>
      </c>
      <c r="LFE28" s="222">
        <f t="shared" ref="LFE28" si="8254">LFC28*$C$28</f>
        <v>2.9896965591861058E+57</v>
      </c>
      <c r="LFF28" s="222">
        <f t="shared" ref="LFF28" si="8255">LFD28*$C$28</f>
        <v>0</v>
      </c>
      <c r="LFG28" s="222">
        <f t="shared" ref="LFG28" si="8256">LFE28*$C$28</f>
        <v>3.0793874559616891E+57</v>
      </c>
      <c r="LFH28" s="222">
        <f t="shared" ref="LFH28" si="8257">LFF28*$C$28</f>
        <v>0</v>
      </c>
      <c r="LFI28" s="222">
        <f t="shared" ref="LFI28" si="8258">LFG28*$C$28</f>
        <v>3.1717690796405396E+57</v>
      </c>
      <c r="LFJ28" s="222">
        <f t="shared" ref="LFJ28" si="8259">LFH28*$C$28</f>
        <v>0</v>
      </c>
      <c r="LFK28" s="222">
        <f t="shared" ref="LFK28" si="8260">LFI28*$C$28</f>
        <v>3.2669221520297558E+57</v>
      </c>
      <c r="LFL28" s="222">
        <f t="shared" ref="LFL28" si="8261">LFJ28*$C$28</f>
        <v>0</v>
      </c>
      <c r="LFM28" s="222">
        <f t="shared" ref="LFM28" si="8262">LFK28*$C$28</f>
        <v>3.3649298165906489E+57</v>
      </c>
      <c r="LFN28" s="222">
        <f t="shared" ref="LFN28" si="8263">LFL28*$C$28</f>
        <v>0</v>
      </c>
      <c r="LFO28" s="222">
        <f t="shared" ref="LFO28" si="8264">LFM28*$C$28</f>
        <v>3.4658777110883688E+57</v>
      </c>
      <c r="LFP28" s="222">
        <f t="shared" ref="LFP28" si="8265">LFN28*$C$28</f>
        <v>0</v>
      </c>
      <c r="LFQ28" s="222">
        <f t="shared" ref="LFQ28" si="8266">LFO28*$C$28</f>
        <v>3.5698540424210198E+57</v>
      </c>
      <c r="LFR28" s="222">
        <f t="shared" ref="LFR28" si="8267">LFP28*$C$28</f>
        <v>0</v>
      </c>
      <c r="LFS28" s="222">
        <f t="shared" ref="LFS28" si="8268">LFQ28*$C$28</f>
        <v>3.6769496636936508E+57</v>
      </c>
      <c r="LFT28" s="222">
        <f t="shared" ref="LFT28" si="8269">LFR28*$C$28</f>
        <v>0</v>
      </c>
      <c r="LFU28" s="222">
        <f t="shared" ref="LFU28" si="8270">LFS28*$C$28</f>
        <v>3.7872581536044602E+57</v>
      </c>
      <c r="LFV28" s="222">
        <f t="shared" ref="LFV28" si="8271">LFT28*$C$28</f>
        <v>0</v>
      </c>
      <c r="LFW28" s="222">
        <f t="shared" ref="LFW28" si="8272">LFU28*$C$28</f>
        <v>3.9008758982125944E+57</v>
      </c>
      <c r="LFX28" s="222">
        <f t="shared" ref="LFX28" si="8273">LFV28*$C$28</f>
        <v>0</v>
      </c>
      <c r="LFY28" s="222">
        <f t="shared" ref="LFY28" si="8274">LFW28*$C$28</f>
        <v>4.0179021751589725E+57</v>
      </c>
      <c r="LFZ28" s="222">
        <f t="shared" ref="LFZ28" si="8275">LFX28*$C$28</f>
        <v>0</v>
      </c>
      <c r="LGA28" s="222">
        <f t="shared" ref="LGA28" si="8276">LFY28*$C$28</f>
        <v>4.1384392404137418E+57</v>
      </c>
      <c r="LGB28" s="222">
        <f t="shared" ref="LGB28" si="8277">LFZ28*$C$28</f>
        <v>0</v>
      </c>
      <c r="LGC28" s="222">
        <f t="shared" ref="LGC28" si="8278">LGA28*$C$28</f>
        <v>4.2625924176261545E+57</v>
      </c>
      <c r="LGD28" s="222">
        <f t="shared" ref="LGD28" si="8279">LGB28*$C$28</f>
        <v>0</v>
      </c>
      <c r="LGE28" s="222">
        <f t="shared" ref="LGE28" si="8280">LGC28*$C$28</f>
        <v>4.3904701901549392E+57</v>
      </c>
      <c r="LGF28" s="222">
        <f t="shared" ref="LGF28" si="8281">LGD28*$C$28</f>
        <v>0</v>
      </c>
      <c r="LGG28" s="222">
        <f t="shared" ref="LGG28" si="8282">LGE28*$C$28</f>
        <v>4.5221842958595872E+57</v>
      </c>
      <c r="LGH28" s="222">
        <f t="shared" ref="LGH28" si="8283">LGF28*$C$28</f>
        <v>0</v>
      </c>
      <c r="LGI28" s="222">
        <f t="shared" ref="LGI28" si="8284">LGG28*$C$28</f>
        <v>4.6578498247353746E+57</v>
      </c>
      <c r="LGJ28" s="222">
        <f t="shared" ref="LGJ28" si="8285">LGH28*$C$28</f>
        <v>0</v>
      </c>
      <c r="LGK28" s="222">
        <f t="shared" ref="LGK28" si="8286">LGI28*$C$28</f>
        <v>4.7975853194774357E+57</v>
      </c>
      <c r="LGL28" s="222">
        <f t="shared" ref="LGL28" si="8287">LGJ28*$C$28</f>
        <v>0</v>
      </c>
      <c r="LGM28" s="222">
        <f t="shared" ref="LGM28" si="8288">LGK28*$C$28</f>
        <v>4.9415128790617586E+57</v>
      </c>
      <c r="LGN28" s="222">
        <f t="shared" ref="LGN28" si="8289">LGL28*$C$28</f>
        <v>0</v>
      </c>
      <c r="LGO28" s="222">
        <f t="shared" ref="LGO28" si="8290">LGM28*$C$28</f>
        <v>5.0897582654336112E+57</v>
      </c>
      <c r="LGP28" s="222">
        <f t="shared" ref="LGP28" si="8291">LGN28*$C$28</f>
        <v>0</v>
      </c>
      <c r="LGQ28" s="222">
        <f t="shared" ref="LGQ28" si="8292">LGO28*$C$28</f>
        <v>5.24245101339662E+57</v>
      </c>
      <c r="LGR28" s="222">
        <f t="shared" ref="LGR28" si="8293">LGP28*$C$28</f>
        <v>0</v>
      </c>
      <c r="LGS28" s="222">
        <f t="shared" ref="LGS28" si="8294">LGQ28*$C$28</f>
        <v>5.3997245437985187E+57</v>
      </c>
      <c r="LGT28" s="222">
        <f t="shared" ref="LGT28" si="8295">LGR28*$C$28</f>
        <v>0</v>
      </c>
      <c r="LGU28" s="222">
        <f t="shared" ref="LGU28" si="8296">LGS28*$C$28</f>
        <v>5.5617162801124743E+57</v>
      </c>
      <c r="LGV28" s="222">
        <f t="shared" ref="LGV28" si="8297">LGT28*$C$28</f>
        <v>0</v>
      </c>
      <c r="LGW28" s="222">
        <f t="shared" ref="LGW28" si="8298">LGU28*$C$28</f>
        <v>5.728567768515849E+57</v>
      </c>
      <c r="LGX28" s="222">
        <f t="shared" ref="LGX28" si="8299">LGV28*$C$28</f>
        <v>0</v>
      </c>
      <c r="LGY28" s="222">
        <f t="shared" ref="LGY28" si="8300">LGW28*$C$28</f>
        <v>5.9004248015713248E+57</v>
      </c>
      <c r="LGZ28" s="222">
        <f t="shared" ref="LGZ28" si="8301">LGX28*$C$28</f>
        <v>0</v>
      </c>
      <c r="LHA28" s="222">
        <f t="shared" ref="LHA28" si="8302">LGY28*$C$28</f>
        <v>6.0774375456184645E+57</v>
      </c>
      <c r="LHB28" s="222">
        <f t="shared" ref="LHB28" si="8303">LGZ28*$C$28</f>
        <v>0</v>
      </c>
      <c r="LHC28" s="222">
        <f t="shared" ref="LHC28" si="8304">LHA28*$C$28</f>
        <v>6.2597606719870185E+57</v>
      </c>
      <c r="LHD28" s="222">
        <f t="shared" ref="LHD28" si="8305">LHB28*$C$28</f>
        <v>0</v>
      </c>
      <c r="LHE28" s="222">
        <f t="shared" ref="LHE28" si="8306">LHC28*$C$28</f>
        <v>6.4475534921466296E+57</v>
      </c>
      <c r="LHF28" s="222">
        <f t="shared" ref="LHF28" si="8307">LHD28*$C$28</f>
        <v>0</v>
      </c>
      <c r="LHG28" s="222">
        <f t="shared" ref="LHG28" si="8308">LHE28*$C$28</f>
        <v>6.6409800969110289E+57</v>
      </c>
      <c r="LHH28" s="222">
        <f t="shared" ref="LHH28" si="8309">LHF28*$C$28</f>
        <v>0</v>
      </c>
      <c r="LHI28" s="222">
        <f t="shared" ref="LHI28" si="8310">LHG28*$C$28</f>
        <v>6.8402094998183594E+57</v>
      </c>
      <c r="LHJ28" s="222">
        <f t="shared" ref="LHJ28" si="8311">LHH28*$C$28</f>
        <v>0</v>
      </c>
      <c r="LHK28" s="222">
        <f t="shared" ref="LHK28" si="8312">LHI28*$C$28</f>
        <v>7.0454157848129097E+57</v>
      </c>
      <c r="LHL28" s="222">
        <f t="shared" ref="LHL28" si="8313">LHJ28*$C$28</f>
        <v>0</v>
      </c>
      <c r="LHM28" s="222">
        <f t="shared" ref="LHM28" si="8314">LHK28*$C$28</f>
        <v>7.2567782583572969E+57</v>
      </c>
      <c r="LHN28" s="222">
        <f t="shared" ref="LHN28" si="8315">LHL28*$C$28</f>
        <v>0</v>
      </c>
      <c r="LHO28" s="222">
        <f t="shared" ref="LHO28" si="8316">LHM28*$C$28</f>
        <v>7.4744816061080166E+57</v>
      </c>
      <c r="LHP28" s="222">
        <f t="shared" ref="LHP28" si="8317">LHN28*$C$28</f>
        <v>0</v>
      </c>
      <c r="LHQ28" s="222">
        <f t="shared" ref="LHQ28" si="8318">LHO28*$C$28</f>
        <v>7.6987160542912576E+57</v>
      </c>
      <c r="LHR28" s="222">
        <f t="shared" ref="LHR28" si="8319">LHP28*$C$28</f>
        <v>0</v>
      </c>
      <c r="LHS28" s="222">
        <f t="shared" ref="LHS28" si="8320">LHQ28*$C$28</f>
        <v>7.9296775359199957E+57</v>
      </c>
      <c r="LHT28" s="222">
        <f t="shared" ref="LHT28" si="8321">LHR28*$C$28</f>
        <v>0</v>
      </c>
      <c r="LHU28" s="222">
        <f t="shared" ref="LHU28" si="8322">LHS28*$C$28</f>
        <v>8.1675678619975962E+57</v>
      </c>
      <c r="LHV28" s="222">
        <f t="shared" ref="LHV28" si="8323">LHT28*$C$28</f>
        <v>0</v>
      </c>
      <c r="LHW28" s="222">
        <f t="shared" ref="LHW28" si="8324">LHU28*$C$28</f>
        <v>8.4125948978575249E+57</v>
      </c>
      <c r="LHX28" s="222">
        <f t="shared" ref="LHX28" si="8325">LHV28*$C$28</f>
        <v>0</v>
      </c>
      <c r="LHY28" s="222">
        <f t="shared" ref="LHY28" si="8326">LHW28*$C$28</f>
        <v>8.664972744793251E+57</v>
      </c>
      <c r="LHZ28" s="222">
        <f t="shared" ref="LHZ28" si="8327">LHX28*$C$28</f>
        <v>0</v>
      </c>
      <c r="LIA28" s="222">
        <f t="shared" ref="LIA28" si="8328">LHY28*$C$28</f>
        <v>8.9249219271370487E+57</v>
      </c>
      <c r="LIB28" s="222">
        <f t="shared" ref="LIB28" si="8329">LHZ28*$C$28</f>
        <v>0</v>
      </c>
      <c r="LIC28" s="222">
        <f t="shared" ref="LIC28" si="8330">LIA28*$C$28</f>
        <v>9.1926695849511597E+57</v>
      </c>
      <c r="LID28" s="222">
        <f t="shared" ref="LID28" si="8331">LIB28*$C$28</f>
        <v>0</v>
      </c>
      <c r="LIE28" s="222">
        <f t="shared" ref="LIE28" si="8332">LIC28*$C$28</f>
        <v>9.4684496724996942E+57</v>
      </c>
      <c r="LIF28" s="222">
        <f t="shared" ref="LIF28" si="8333">LID28*$C$28</f>
        <v>0</v>
      </c>
      <c r="LIG28" s="222">
        <f t="shared" ref="LIG28" si="8334">LIE28*$C$28</f>
        <v>9.7525031626746859E+57</v>
      </c>
      <c r="LIH28" s="222">
        <f t="shared" ref="LIH28" si="8335">LIF28*$C$28</f>
        <v>0</v>
      </c>
      <c r="LII28" s="222">
        <f t="shared" ref="LII28" si="8336">LIG28*$C$28</f>
        <v>1.0045078257554927E+58</v>
      </c>
      <c r="LIJ28" s="222">
        <f t="shared" ref="LIJ28" si="8337">LIH28*$C$28</f>
        <v>0</v>
      </c>
      <c r="LIK28" s="222">
        <f t="shared" ref="LIK28" si="8338">LII28*$C$28</f>
        <v>1.0346430605281574E+58</v>
      </c>
      <c r="LIL28" s="222">
        <f t="shared" ref="LIL28" si="8339">LIJ28*$C$28</f>
        <v>0</v>
      </c>
      <c r="LIM28" s="222">
        <f t="shared" ref="LIM28" si="8340">LIK28*$C$28</f>
        <v>1.0656823523440021E+58</v>
      </c>
      <c r="LIN28" s="222">
        <f t="shared" ref="LIN28" si="8341">LIL28*$C$28</f>
        <v>0</v>
      </c>
      <c r="LIO28" s="222">
        <f t="shared" ref="LIO28" si="8342">LIM28*$C$28</f>
        <v>1.0976528229143222E+58</v>
      </c>
      <c r="LIP28" s="222">
        <f t="shared" ref="LIP28" si="8343">LIN28*$C$28</f>
        <v>0</v>
      </c>
      <c r="LIQ28" s="222">
        <f t="shared" ref="LIQ28" si="8344">LIO28*$C$28</f>
        <v>1.1305824076017519E+58</v>
      </c>
      <c r="LIR28" s="222">
        <f t="shared" ref="LIR28" si="8345">LIP28*$C$28</f>
        <v>0</v>
      </c>
      <c r="LIS28" s="222">
        <f t="shared" ref="LIS28" si="8346">LIQ28*$C$28</f>
        <v>1.1644998798298045E+58</v>
      </c>
      <c r="LIT28" s="222">
        <f t="shared" ref="LIT28" si="8347">LIR28*$C$28</f>
        <v>0</v>
      </c>
      <c r="LIU28" s="222">
        <f t="shared" ref="LIU28" si="8348">LIS28*$C$28</f>
        <v>1.1994348762246987E+58</v>
      </c>
      <c r="LIV28" s="222">
        <f t="shared" ref="LIV28" si="8349">LIT28*$C$28</f>
        <v>0</v>
      </c>
      <c r="LIW28" s="222">
        <f t="shared" ref="LIW28" si="8350">LIU28*$C$28</f>
        <v>1.2354179225114396E+58</v>
      </c>
      <c r="LIX28" s="222">
        <f t="shared" ref="LIX28" si="8351">LIV28*$C$28</f>
        <v>0</v>
      </c>
      <c r="LIY28" s="222">
        <f t="shared" ref="LIY28" si="8352">LIW28*$C$28</f>
        <v>1.2724804601867829E+58</v>
      </c>
      <c r="LIZ28" s="222">
        <f t="shared" ref="LIZ28" si="8353">LIX28*$C$28</f>
        <v>0</v>
      </c>
      <c r="LJA28" s="222">
        <f t="shared" ref="LJA28" si="8354">LIY28*$C$28</f>
        <v>1.3106548739923863E+58</v>
      </c>
      <c r="LJB28" s="222">
        <f t="shared" ref="LJB28" si="8355">LIZ28*$C$28</f>
        <v>0</v>
      </c>
      <c r="LJC28" s="222">
        <f t="shared" ref="LJC28" si="8356">LJA28*$C$28</f>
        <v>1.3499745202121578E+58</v>
      </c>
      <c r="LJD28" s="222">
        <f t="shared" ref="LJD28" si="8357">LJB28*$C$28</f>
        <v>0</v>
      </c>
      <c r="LJE28" s="222">
        <f t="shared" ref="LJE28" si="8358">LJC28*$C$28</f>
        <v>1.3904737558185225E+58</v>
      </c>
      <c r="LJF28" s="222">
        <f t="shared" ref="LJF28" si="8359">LJD28*$C$28</f>
        <v>0</v>
      </c>
      <c r="LJG28" s="222">
        <f t="shared" ref="LJG28" si="8360">LJE28*$C$28</f>
        <v>1.4321879684930783E+58</v>
      </c>
      <c r="LJH28" s="222">
        <f t="shared" ref="LJH28" si="8361">LJF28*$C$28</f>
        <v>0</v>
      </c>
      <c r="LJI28" s="222">
        <f t="shared" ref="LJI28" si="8362">LJG28*$C$28</f>
        <v>1.4751536075478706E+58</v>
      </c>
      <c r="LJJ28" s="222">
        <f t="shared" ref="LJJ28" si="8363">LJH28*$C$28</f>
        <v>0</v>
      </c>
      <c r="LJK28" s="222">
        <f t="shared" ref="LJK28" si="8364">LJI28*$C$28</f>
        <v>1.5194082157743068E+58</v>
      </c>
      <c r="LJL28" s="222">
        <f t="shared" ref="LJL28" si="8365">LJJ28*$C$28</f>
        <v>0</v>
      </c>
      <c r="LJM28" s="222">
        <f t="shared" ref="LJM28" si="8366">LJK28*$C$28</f>
        <v>1.564990462247536E+58</v>
      </c>
      <c r="LJN28" s="222">
        <f t="shared" ref="LJN28" si="8367">LJL28*$C$28</f>
        <v>0</v>
      </c>
      <c r="LJO28" s="222">
        <f t="shared" ref="LJO28" si="8368">LJM28*$C$28</f>
        <v>1.611940176114962E+58</v>
      </c>
      <c r="LJP28" s="222">
        <f t="shared" ref="LJP28" si="8369">LJN28*$C$28</f>
        <v>0</v>
      </c>
      <c r="LJQ28" s="222">
        <f t="shared" ref="LJQ28" si="8370">LJO28*$C$28</f>
        <v>1.6602983813984109E+58</v>
      </c>
      <c r="LJR28" s="222">
        <f t="shared" ref="LJR28" si="8371">LJP28*$C$28</f>
        <v>0</v>
      </c>
      <c r="LJS28" s="222">
        <f t="shared" ref="LJS28" si="8372">LJQ28*$C$28</f>
        <v>1.7101073328403632E+58</v>
      </c>
      <c r="LJT28" s="222">
        <f t="shared" ref="LJT28" si="8373">LJR28*$C$28</f>
        <v>0</v>
      </c>
      <c r="LJU28" s="222">
        <f t="shared" ref="LJU28" si="8374">LJS28*$C$28</f>
        <v>1.7614105528255743E+58</v>
      </c>
      <c r="LJV28" s="222">
        <f t="shared" ref="LJV28" si="8375">LJT28*$C$28</f>
        <v>0</v>
      </c>
      <c r="LJW28" s="222">
        <f t="shared" ref="LJW28" si="8376">LJU28*$C$28</f>
        <v>1.8142528694103414E+58</v>
      </c>
      <c r="LJX28" s="222">
        <f t="shared" ref="LJX28" si="8377">LJV28*$C$28</f>
        <v>0</v>
      </c>
      <c r="LJY28" s="222">
        <f t="shared" ref="LJY28" si="8378">LJW28*$C$28</f>
        <v>1.8686804554926516E+58</v>
      </c>
      <c r="LJZ28" s="222">
        <f t="shared" ref="LJZ28" si="8379">LJX28*$C$28</f>
        <v>0</v>
      </c>
      <c r="LKA28" s="222">
        <f t="shared" ref="LKA28" si="8380">LJY28*$C$28</f>
        <v>1.9247408691574311E+58</v>
      </c>
      <c r="LKB28" s="222">
        <f t="shared" ref="LKB28" si="8381">LJZ28*$C$28</f>
        <v>0</v>
      </c>
      <c r="LKC28" s="222">
        <f t="shared" ref="LKC28" si="8382">LKA28*$C$28</f>
        <v>1.9824830952321542E+58</v>
      </c>
      <c r="LKD28" s="222">
        <f t="shared" ref="LKD28" si="8383">LKB28*$C$28</f>
        <v>0</v>
      </c>
      <c r="LKE28" s="222">
        <f t="shared" ref="LKE28" si="8384">LKC28*$C$28</f>
        <v>2.0419575880891187E+58</v>
      </c>
      <c r="LKF28" s="222">
        <f t="shared" ref="LKF28" si="8385">LKD28*$C$28</f>
        <v>0</v>
      </c>
      <c r="LKG28" s="222">
        <f t="shared" ref="LKG28" si="8386">LKE28*$C$28</f>
        <v>2.1032163157317923E+58</v>
      </c>
      <c r="LKH28" s="222">
        <f t="shared" ref="LKH28" si="8387">LKF28*$C$28</f>
        <v>0</v>
      </c>
      <c r="LKI28" s="222">
        <f t="shared" ref="LKI28" si="8388">LKG28*$C$28</f>
        <v>2.1663128052037462E+58</v>
      </c>
      <c r="LKJ28" s="222">
        <f t="shared" ref="LKJ28" si="8389">LKH28*$C$28</f>
        <v>0</v>
      </c>
      <c r="LKK28" s="222">
        <f t="shared" ref="LKK28" si="8390">LKI28*$C$28</f>
        <v>2.2313021893598585E+58</v>
      </c>
      <c r="LKL28" s="222">
        <f t="shared" ref="LKL28" si="8391">LKJ28*$C$28</f>
        <v>0</v>
      </c>
      <c r="LKM28" s="222">
        <f t="shared" ref="LKM28" si="8392">LKK28*$C$28</f>
        <v>2.2982412550406542E+58</v>
      </c>
      <c r="LKN28" s="222">
        <f t="shared" ref="LKN28" si="8393">LKL28*$C$28</f>
        <v>0</v>
      </c>
      <c r="LKO28" s="222">
        <f t="shared" ref="LKO28" si="8394">LKM28*$C$28</f>
        <v>2.3671884926918738E+58</v>
      </c>
      <c r="LKP28" s="222">
        <f t="shared" ref="LKP28" si="8395">LKN28*$C$28</f>
        <v>0</v>
      </c>
      <c r="LKQ28" s="222">
        <f t="shared" ref="LKQ28" si="8396">LKO28*$C$28</f>
        <v>2.4382041474726302E+58</v>
      </c>
      <c r="LKR28" s="222">
        <f t="shared" ref="LKR28" si="8397">LKP28*$C$28</f>
        <v>0</v>
      </c>
      <c r="LKS28" s="222">
        <f t="shared" ref="LKS28" si="8398">LKQ28*$C$28</f>
        <v>2.5113502718968089E+58</v>
      </c>
      <c r="LKT28" s="222">
        <f t="shared" ref="LKT28" si="8399">LKR28*$C$28</f>
        <v>0</v>
      </c>
      <c r="LKU28" s="222">
        <f t="shared" ref="LKU28" si="8400">LKS28*$C$28</f>
        <v>2.586690780053713E+58</v>
      </c>
      <c r="LKV28" s="222">
        <f t="shared" ref="LKV28" si="8401">LKT28*$C$28</f>
        <v>0</v>
      </c>
      <c r="LKW28" s="222">
        <f t="shared" ref="LKW28" si="8402">LKU28*$C$28</f>
        <v>2.6642915034553242E+58</v>
      </c>
      <c r="LKX28" s="222">
        <f t="shared" ref="LKX28" si="8403">LKV28*$C$28</f>
        <v>0</v>
      </c>
      <c r="LKY28" s="222">
        <f t="shared" ref="LKY28" si="8404">LKW28*$C$28</f>
        <v>2.7442202485589839E+58</v>
      </c>
      <c r="LKZ28" s="222">
        <f t="shared" ref="LKZ28" si="8405">LKX28*$C$28</f>
        <v>0</v>
      </c>
      <c r="LLA28" s="222">
        <f t="shared" ref="LLA28" si="8406">LKY28*$C$28</f>
        <v>2.8265468560157532E+58</v>
      </c>
      <c r="LLB28" s="222">
        <f t="shared" ref="LLB28" si="8407">LKZ28*$C$28</f>
        <v>0</v>
      </c>
      <c r="LLC28" s="222">
        <f t="shared" ref="LLC28" si="8408">LLA28*$C$28</f>
        <v>2.9113432616962262E+58</v>
      </c>
      <c r="LLD28" s="222">
        <f t="shared" ref="LLD28" si="8409">LLB28*$C$28</f>
        <v>0</v>
      </c>
      <c r="LLE28" s="222">
        <f t="shared" ref="LLE28" si="8410">LLC28*$C$28</f>
        <v>2.9986835595471128E+58</v>
      </c>
      <c r="LLF28" s="222">
        <f t="shared" ref="LLF28" si="8411">LLD28*$C$28</f>
        <v>0</v>
      </c>
      <c r="LLG28" s="222">
        <f t="shared" ref="LLG28" si="8412">LLE28*$C$28</f>
        <v>3.0886440663335264E+58</v>
      </c>
      <c r="LLH28" s="222">
        <f t="shared" ref="LLH28" si="8413">LLF28*$C$28</f>
        <v>0</v>
      </c>
      <c r="LLI28" s="222">
        <f t="shared" ref="LLI28" si="8414">LLG28*$C$28</f>
        <v>3.1813033883235324E+58</v>
      </c>
      <c r="LLJ28" s="222">
        <f t="shared" ref="LLJ28" si="8415">LLH28*$C$28</f>
        <v>0</v>
      </c>
      <c r="LLK28" s="222">
        <f t="shared" ref="LLK28" si="8416">LLI28*$C$28</f>
        <v>3.2767424899732386E+58</v>
      </c>
      <c r="LLL28" s="222">
        <f t="shared" ref="LLL28" si="8417">LLJ28*$C$28</f>
        <v>0</v>
      </c>
      <c r="LLM28" s="222">
        <f t="shared" ref="LLM28" si="8418">LLK28*$C$28</f>
        <v>3.3750447646724356E+58</v>
      </c>
      <c r="LLN28" s="222">
        <f t="shared" ref="LLN28" si="8419">LLL28*$C$28</f>
        <v>0</v>
      </c>
      <c r="LLO28" s="222">
        <f t="shared" ref="LLO28" si="8420">LLM28*$C$28</f>
        <v>3.4762961076126086E+58</v>
      </c>
      <c r="LLP28" s="222">
        <f t="shared" ref="LLP28" si="8421">LLN28*$C$28</f>
        <v>0</v>
      </c>
      <c r="LLQ28" s="222">
        <f t="shared" ref="LLQ28" si="8422">LLO28*$C$28</f>
        <v>3.5805849908409868E+58</v>
      </c>
      <c r="LLR28" s="222">
        <f t="shared" ref="LLR28" si="8423">LLP28*$C$28</f>
        <v>0</v>
      </c>
      <c r="LLS28" s="222">
        <f t="shared" ref="LLS28" si="8424">LLQ28*$C$28</f>
        <v>3.6880025405662167E+58</v>
      </c>
      <c r="LLT28" s="222">
        <f t="shared" ref="LLT28" si="8425">LLR28*$C$28</f>
        <v>0</v>
      </c>
      <c r="LLU28" s="222">
        <f t="shared" ref="LLU28" si="8426">LLS28*$C$28</f>
        <v>3.7986426167832031E+58</v>
      </c>
      <c r="LLV28" s="222">
        <f t="shared" ref="LLV28" si="8427">LLT28*$C$28</f>
        <v>0</v>
      </c>
      <c r="LLW28" s="222">
        <f t="shared" ref="LLW28" si="8428">LLU28*$C$28</f>
        <v>3.9126018952866992E+58</v>
      </c>
      <c r="LLX28" s="222">
        <f t="shared" ref="LLX28" si="8429">LLV28*$C$28</f>
        <v>0</v>
      </c>
      <c r="LLY28" s="222">
        <f t="shared" ref="LLY28" si="8430">LLW28*$C$28</f>
        <v>4.0299799521453005E+58</v>
      </c>
      <c r="LLZ28" s="222">
        <f t="shared" ref="LLZ28" si="8431">LLX28*$C$28</f>
        <v>0</v>
      </c>
      <c r="LMA28" s="222">
        <f t="shared" ref="LMA28" si="8432">LLY28*$C$28</f>
        <v>4.1508793507096596E+58</v>
      </c>
      <c r="LMB28" s="222">
        <f t="shared" ref="LMB28" si="8433">LLZ28*$C$28</f>
        <v>0</v>
      </c>
      <c r="LMC28" s="222">
        <f t="shared" ref="LMC28" si="8434">LMA28*$C$28</f>
        <v>4.2754057312309498E+58</v>
      </c>
      <c r="LMD28" s="222">
        <f t="shared" ref="LMD28" si="8435">LMB28*$C$28</f>
        <v>0</v>
      </c>
      <c r="LME28" s="222">
        <f t="shared" ref="LME28" si="8436">LMC28*$C$28</f>
        <v>4.4036679031678783E+58</v>
      </c>
      <c r="LMF28" s="222">
        <f t="shared" ref="LMF28" si="8437">LMD28*$C$28</f>
        <v>0</v>
      </c>
      <c r="LMG28" s="222">
        <f t="shared" ref="LMG28" si="8438">LME28*$C$28</f>
        <v>4.535777940262915E+58</v>
      </c>
      <c r="LMH28" s="222">
        <f t="shared" ref="LMH28" si="8439">LMF28*$C$28</f>
        <v>0</v>
      </c>
      <c r="LMI28" s="222">
        <f t="shared" ref="LMI28" si="8440">LMG28*$C$28</f>
        <v>4.6718512784708024E+58</v>
      </c>
      <c r="LMJ28" s="222">
        <f t="shared" ref="LMJ28" si="8441">LMH28*$C$28</f>
        <v>0</v>
      </c>
      <c r="LMK28" s="222">
        <f t="shared" ref="LMK28" si="8442">LMI28*$C$28</f>
        <v>4.8120068168249267E+58</v>
      </c>
      <c r="LML28" s="222">
        <f t="shared" ref="LML28" si="8443">LMJ28*$C$28</f>
        <v>0</v>
      </c>
      <c r="LMM28" s="222">
        <f t="shared" ref="LMM28" si="8444">LMK28*$C$28</f>
        <v>4.9563670213296744E+58</v>
      </c>
      <c r="LMN28" s="222">
        <f t="shared" ref="LMN28" si="8445">LML28*$C$28</f>
        <v>0</v>
      </c>
      <c r="LMO28" s="222">
        <f t="shared" ref="LMO28" si="8446">LMM28*$C$28</f>
        <v>5.1050580319695644E+58</v>
      </c>
      <c r="LMP28" s="222">
        <f t="shared" ref="LMP28" si="8447">LMN28*$C$28</f>
        <v>0</v>
      </c>
      <c r="LMQ28" s="222">
        <f t="shared" ref="LMQ28" si="8448">LMO28*$C$28</f>
        <v>5.2582097729286512E+58</v>
      </c>
      <c r="LMR28" s="222">
        <f t="shared" ref="LMR28" si="8449">LMP28*$C$28</f>
        <v>0</v>
      </c>
      <c r="LMS28" s="222">
        <f t="shared" ref="LMS28" si="8450">LMQ28*$C$28</f>
        <v>5.4159560661165106E+58</v>
      </c>
      <c r="LMT28" s="222">
        <f t="shared" ref="LMT28" si="8451">LMR28*$C$28</f>
        <v>0</v>
      </c>
      <c r="LMU28" s="222">
        <f t="shared" ref="LMU28" si="8452">LMS28*$C$28</f>
        <v>5.5784347481000058E+58</v>
      </c>
      <c r="LMV28" s="222">
        <f t="shared" ref="LMV28" si="8453">LMT28*$C$28</f>
        <v>0</v>
      </c>
      <c r="LMW28" s="222">
        <f t="shared" ref="LMW28" si="8454">LMU28*$C$28</f>
        <v>5.7457877905430063E+58</v>
      </c>
      <c r="LMX28" s="222">
        <f t="shared" ref="LMX28" si="8455">LMV28*$C$28</f>
        <v>0</v>
      </c>
      <c r="LMY28" s="222">
        <f t="shared" ref="LMY28" si="8456">LMW28*$C$28</f>
        <v>5.9181614242592969E+58</v>
      </c>
      <c r="LMZ28" s="222">
        <f t="shared" ref="LMZ28" si="8457">LMX28*$C$28</f>
        <v>0</v>
      </c>
      <c r="LNA28" s="222">
        <f t="shared" ref="LNA28" si="8458">LMY28*$C$28</f>
        <v>6.0957062669870761E+58</v>
      </c>
      <c r="LNB28" s="222">
        <f t="shared" ref="LNB28" si="8459">LMZ28*$C$28</f>
        <v>0</v>
      </c>
      <c r="LNC28" s="222">
        <f t="shared" ref="LNC28" si="8460">LNA28*$C$28</f>
        <v>6.2785774549966887E+58</v>
      </c>
      <c r="LND28" s="222">
        <f t="shared" ref="LND28" si="8461">LNB28*$C$28</f>
        <v>0</v>
      </c>
      <c r="LNE28" s="222">
        <f t="shared" ref="LNE28" si="8462">LNC28*$C$28</f>
        <v>6.4669347786465899E+58</v>
      </c>
      <c r="LNF28" s="222">
        <f t="shared" ref="LNF28" si="8463">LND28*$C$28</f>
        <v>0</v>
      </c>
      <c r="LNG28" s="222">
        <f t="shared" ref="LNG28" si="8464">LNE28*$C$28</f>
        <v>6.6609428220059883E+58</v>
      </c>
      <c r="LNH28" s="222">
        <f t="shared" ref="LNH28" si="8465">LNF28*$C$28</f>
        <v>0</v>
      </c>
      <c r="LNI28" s="222">
        <f t="shared" ref="LNI28" si="8466">LNG28*$C$28</f>
        <v>6.8607711066661677E+58</v>
      </c>
      <c r="LNJ28" s="222">
        <f t="shared" ref="LNJ28" si="8467">LNH28*$C$28</f>
        <v>0</v>
      </c>
      <c r="LNK28" s="222">
        <f t="shared" ref="LNK28" si="8468">LNI28*$C$28</f>
        <v>7.0665942398661525E+58</v>
      </c>
      <c r="LNL28" s="222">
        <f t="shared" ref="LNL28" si="8469">LNJ28*$C$28</f>
        <v>0</v>
      </c>
      <c r="LNM28" s="222">
        <f t="shared" ref="LNM28" si="8470">LNK28*$C$28</f>
        <v>7.2785920670621372E+58</v>
      </c>
      <c r="LNN28" s="222">
        <f t="shared" ref="LNN28" si="8471">LNL28*$C$28</f>
        <v>0</v>
      </c>
      <c r="LNO28" s="222">
        <f t="shared" ref="LNO28" si="8472">LNM28*$C$28</f>
        <v>7.4969498290740017E+58</v>
      </c>
      <c r="LNP28" s="222">
        <f t="shared" ref="LNP28" si="8473">LNN28*$C$28</f>
        <v>0</v>
      </c>
      <c r="LNQ28" s="222">
        <f t="shared" ref="LNQ28" si="8474">LNO28*$C$28</f>
        <v>7.7218583239462221E+58</v>
      </c>
      <c r="LNR28" s="222">
        <f t="shared" ref="LNR28" si="8475">LNP28*$C$28</f>
        <v>0</v>
      </c>
      <c r="LNS28" s="222">
        <f t="shared" ref="LNS28" si="8476">LNQ28*$C$28</f>
        <v>7.9535140736646085E+58</v>
      </c>
      <c r="LNT28" s="222">
        <f t="shared" ref="LNT28" si="8477">LNR28*$C$28</f>
        <v>0</v>
      </c>
      <c r="LNU28" s="222">
        <f t="shared" ref="LNU28" si="8478">LNS28*$C$28</f>
        <v>8.1921194958745467E+58</v>
      </c>
      <c r="LNV28" s="222">
        <f t="shared" ref="LNV28" si="8479">LNT28*$C$28</f>
        <v>0</v>
      </c>
      <c r="LNW28" s="222">
        <f t="shared" ref="LNW28" si="8480">LNU28*$C$28</f>
        <v>8.4378830807507837E+58</v>
      </c>
      <c r="LNX28" s="222">
        <f t="shared" ref="LNX28" si="8481">LNV28*$C$28</f>
        <v>0</v>
      </c>
      <c r="LNY28" s="222">
        <f t="shared" ref="LNY28" si="8482">LNW28*$C$28</f>
        <v>8.6910195731733074E+58</v>
      </c>
      <c r="LNZ28" s="222">
        <f t="shared" ref="LNZ28" si="8483">LNX28*$C$28</f>
        <v>0</v>
      </c>
      <c r="LOA28" s="222">
        <f t="shared" ref="LOA28" si="8484">LNY28*$C$28</f>
        <v>8.9517501603685067E+58</v>
      </c>
      <c r="LOB28" s="222">
        <f t="shared" ref="LOB28" si="8485">LNZ28*$C$28</f>
        <v>0</v>
      </c>
      <c r="LOC28" s="222">
        <f t="shared" ref="LOC28" si="8486">LOA28*$C$28</f>
        <v>9.2203026651795626E+58</v>
      </c>
      <c r="LOD28" s="222">
        <f t="shared" ref="LOD28" si="8487">LOB28*$C$28</f>
        <v>0</v>
      </c>
      <c r="LOE28" s="222">
        <f t="shared" ref="LOE28" si="8488">LOC28*$C$28</f>
        <v>9.4969117451349496E+58</v>
      </c>
      <c r="LOF28" s="222">
        <f t="shared" ref="LOF28" si="8489">LOD28*$C$28</f>
        <v>0</v>
      </c>
      <c r="LOG28" s="222">
        <f t="shared" ref="LOG28" si="8490">LOE28*$C$28</f>
        <v>9.7818190974889984E+58</v>
      </c>
      <c r="LOH28" s="222">
        <f t="shared" ref="LOH28" si="8491">LOF28*$C$28</f>
        <v>0</v>
      </c>
      <c r="LOI28" s="222">
        <f t="shared" ref="LOI28" si="8492">LOG28*$C$28</f>
        <v>1.0075273670413669E+59</v>
      </c>
      <c r="LOJ28" s="222">
        <f t="shared" ref="LOJ28" si="8493">LOH28*$C$28</f>
        <v>0</v>
      </c>
      <c r="LOK28" s="222">
        <f t="shared" ref="LOK28" si="8494">LOI28*$C$28</f>
        <v>1.0377531880526079E+59</v>
      </c>
      <c r="LOL28" s="222">
        <f t="shared" ref="LOL28" si="8495">LOJ28*$C$28</f>
        <v>0</v>
      </c>
      <c r="LOM28" s="222">
        <f t="shared" ref="LOM28" si="8496">LOK28*$C$28</f>
        <v>1.0688857836941861E+59</v>
      </c>
      <c r="LON28" s="222">
        <f t="shared" ref="LON28" si="8497">LOL28*$C$28</f>
        <v>0</v>
      </c>
      <c r="LOO28" s="222">
        <f t="shared" ref="LOO28" si="8498">LOM28*$C$28</f>
        <v>1.1009523572050117E+59</v>
      </c>
      <c r="LOP28" s="222">
        <f t="shared" ref="LOP28" si="8499">LON28*$C$28</f>
        <v>0</v>
      </c>
      <c r="LOQ28" s="222">
        <f t="shared" ref="LOQ28" si="8500">LOO28*$C$28</f>
        <v>1.1339809279211619E+59</v>
      </c>
      <c r="LOR28" s="222">
        <f t="shared" ref="LOR28" si="8501">LOP28*$C$28</f>
        <v>0</v>
      </c>
      <c r="LOS28" s="222">
        <f t="shared" ref="LOS28" si="8502">LOQ28*$C$28</f>
        <v>1.1680003557587967E+59</v>
      </c>
      <c r="LOT28" s="222">
        <f t="shared" ref="LOT28" si="8503">LOR28*$C$28</f>
        <v>0</v>
      </c>
      <c r="LOU28" s="222">
        <f t="shared" ref="LOU28" si="8504">LOS28*$C$28</f>
        <v>1.2030403664315607E+59</v>
      </c>
      <c r="LOV28" s="222">
        <f t="shared" ref="LOV28" si="8505">LOT28*$C$28</f>
        <v>0</v>
      </c>
      <c r="LOW28" s="222">
        <f t="shared" ref="LOW28" si="8506">LOU28*$C$28</f>
        <v>1.2391315774245076E+59</v>
      </c>
      <c r="LOX28" s="222">
        <f t="shared" ref="LOX28" si="8507">LOV28*$C$28</f>
        <v>0</v>
      </c>
      <c r="LOY28" s="222">
        <f t="shared" ref="LOY28" si="8508">LOW28*$C$28</f>
        <v>1.2763055247472429E+59</v>
      </c>
      <c r="LOZ28" s="222">
        <f t="shared" ref="LOZ28" si="8509">LOX28*$C$28</f>
        <v>0</v>
      </c>
      <c r="LPA28" s="222">
        <f t="shared" ref="LPA28" si="8510">LOY28*$C$28</f>
        <v>1.3145946904896602E+59</v>
      </c>
      <c r="LPB28" s="222">
        <f t="shared" ref="LPB28" si="8511">LOZ28*$C$28</f>
        <v>0</v>
      </c>
      <c r="LPC28" s="222">
        <f t="shared" ref="LPC28" si="8512">LPA28*$C$28</f>
        <v>1.35403253120435E+59</v>
      </c>
      <c r="LPD28" s="222">
        <f t="shared" ref="LPD28" si="8513">LPB28*$C$28</f>
        <v>0</v>
      </c>
      <c r="LPE28" s="222">
        <f t="shared" ref="LPE28" si="8514">LPC28*$C$28</f>
        <v>1.3946535071404805E+59</v>
      </c>
      <c r="LPF28" s="222">
        <f t="shared" ref="LPF28" si="8515">LPD28*$C$28</f>
        <v>0</v>
      </c>
      <c r="LPG28" s="222">
        <f t="shared" ref="LPG28" si="8516">LPE28*$C$28</f>
        <v>1.4364931123546949E+59</v>
      </c>
      <c r="LPH28" s="222">
        <f t="shared" ref="LPH28" si="8517">LPF28*$C$28</f>
        <v>0</v>
      </c>
      <c r="LPI28" s="222">
        <f t="shared" ref="LPI28" si="8518">LPG28*$C$28</f>
        <v>1.4795879057253358E+59</v>
      </c>
      <c r="LPJ28" s="222">
        <f t="shared" ref="LPJ28" si="8519">LPH28*$C$28</f>
        <v>0</v>
      </c>
      <c r="LPK28" s="222">
        <f t="shared" ref="LPK28" si="8520">LPI28*$C$28</f>
        <v>1.523975542897096E+59</v>
      </c>
      <c r="LPL28" s="222">
        <f t="shared" ref="LPL28" si="8521">LPJ28*$C$28</f>
        <v>0</v>
      </c>
      <c r="LPM28" s="222">
        <f t="shared" ref="LPM28" si="8522">LPK28*$C$28</f>
        <v>1.5696948091840089E+59</v>
      </c>
      <c r="LPN28" s="222">
        <f t="shared" ref="LPN28" si="8523">LPL28*$C$28</f>
        <v>0</v>
      </c>
      <c r="LPO28" s="222">
        <f t="shared" ref="LPO28" si="8524">LPM28*$C$28</f>
        <v>1.6167856534595291E+59</v>
      </c>
      <c r="LPP28" s="222">
        <f t="shared" ref="LPP28" si="8525">LPN28*$C$28</f>
        <v>0</v>
      </c>
      <c r="LPQ28" s="222">
        <f t="shared" ref="LPQ28" si="8526">LPO28*$C$28</f>
        <v>1.6652892230633151E+59</v>
      </c>
      <c r="LPR28" s="222">
        <f t="shared" ref="LPR28" si="8527">LPP28*$C$28</f>
        <v>0</v>
      </c>
      <c r="LPS28" s="222">
        <f t="shared" ref="LPS28" si="8528">LPQ28*$C$28</f>
        <v>1.7152478997552146E+59</v>
      </c>
      <c r="LPT28" s="222">
        <f t="shared" ref="LPT28" si="8529">LPR28*$C$28</f>
        <v>0</v>
      </c>
      <c r="LPU28" s="222">
        <f t="shared" ref="LPU28" si="8530">LPS28*$C$28</f>
        <v>1.7667053367478711E+59</v>
      </c>
      <c r="LPV28" s="222">
        <f t="shared" ref="LPV28" si="8531">LPT28*$C$28</f>
        <v>0</v>
      </c>
      <c r="LPW28" s="222">
        <f t="shared" ref="LPW28" si="8532">LPU28*$C$28</f>
        <v>1.8197064968503073E+59</v>
      </c>
      <c r="LPX28" s="222">
        <f t="shared" ref="LPX28" si="8533">LPV28*$C$28</f>
        <v>0</v>
      </c>
      <c r="LPY28" s="222">
        <f t="shared" ref="LPY28" si="8534">LPW28*$C$28</f>
        <v>1.8742976917558165E+59</v>
      </c>
      <c r="LPZ28" s="222">
        <f t="shared" ref="LPZ28" si="8535">LPX28*$C$28</f>
        <v>0</v>
      </c>
      <c r="LQA28" s="222">
        <f t="shared" ref="LQA28" si="8536">LPY28*$C$28</f>
        <v>1.9305266225084911E+59</v>
      </c>
      <c r="LQB28" s="222">
        <f t="shared" ref="LQB28" si="8537">LPZ28*$C$28</f>
        <v>0</v>
      </c>
      <c r="LQC28" s="222">
        <f t="shared" ref="LQC28" si="8538">LQA28*$C$28</f>
        <v>1.9884424211837458E+59</v>
      </c>
      <c r="LQD28" s="222">
        <f t="shared" ref="LQD28" si="8539">LQB28*$C$28</f>
        <v>0</v>
      </c>
      <c r="LQE28" s="222">
        <f t="shared" ref="LQE28" si="8540">LQC28*$C$28</f>
        <v>2.0480956938192584E+59</v>
      </c>
      <c r="LQF28" s="222">
        <f t="shared" ref="LQF28" si="8541">LQD28*$C$28</f>
        <v>0</v>
      </c>
      <c r="LQG28" s="222">
        <f t="shared" ref="LQG28" si="8542">LQE28*$C$28</f>
        <v>2.1095385646338364E+59</v>
      </c>
      <c r="LQH28" s="222">
        <f t="shared" ref="LQH28" si="8543">LQF28*$C$28</f>
        <v>0</v>
      </c>
      <c r="LQI28" s="222">
        <f t="shared" ref="LQI28" si="8544">LQG28*$C$28</f>
        <v>2.1728247215728515E+59</v>
      </c>
      <c r="LQJ28" s="222">
        <f t="shared" ref="LQJ28" si="8545">LQH28*$C$28</f>
        <v>0</v>
      </c>
      <c r="LQK28" s="222">
        <f t="shared" ref="LQK28" si="8546">LQI28*$C$28</f>
        <v>2.2380094632200372E+59</v>
      </c>
      <c r="LQL28" s="222">
        <f t="shared" ref="LQL28" si="8547">LQJ28*$C$28</f>
        <v>0</v>
      </c>
      <c r="LQM28" s="222">
        <f t="shared" ref="LQM28" si="8548">LQK28*$C$28</f>
        <v>2.3051497471166383E+59</v>
      </c>
      <c r="LQN28" s="222">
        <f t="shared" ref="LQN28" si="8549">LQL28*$C$28</f>
        <v>0</v>
      </c>
      <c r="LQO28" s="222">
        <f t="shared" ref="LQO28" si="8550">LQM28*$C$28</f>
        <v>2.3743042395301375E+59</v>
      </c>
      <c r="LQP28" s="222">
        <f t="shared" ref="LQP28" si="8551">LQN28*$C$28</f>
        <v>0</v>
      </c>
      <c r="LQQ28" s="222">
        <f t="shared" ref="LQQ28" si="8552">LQO28*$C$28</f>
        <v>2.4455333667160416E+59</v>
      </c>
      <c r="LQR28" s="222">
        <f t="shared" ref="LQR28" si="8553">LQP28*$C$28</f>
        <v>0</v>
      </c>
      <c r="LQS28" s="222">
        <f t="shared" ref="LQS28" si="8554">LQQ28*$C$28</f>
        <v>2.5188993677175229E+59</v>
      </c>
      <c r="LQT28" s="222">
        <f t="shared" ref="LQT28" si="8555">LQR28*$C$28</f>
        <v>0</v>
      </c>
      <c r="LQU28" s="222">
        <f t="shared" ref="LQU28" si="8556">LQS28*$C$28</f>
        <v>2.5944663487490485E+59</v>
      </c>
      <c r="LQV28" s="222">
        <f t="shared" ref="LQV28" si="8557">LQT28*$C$28</f>
        <v>0</v>
      </c>
      <c r="LQW28" s="222">
        <f t="shared" ref="LQW28" si="8558">LQU28*$C$28</f>
        <v>2.6723003392115199E+59</v>
      </c>
      <c r="LQX28" s="222">
        <f t="shared" ref="LQX28" si="8559">LQV28*$C$28</f>
        <v>0</v>
      </c>
      <c r="LQY28" s="222">
        <f t="shared" ref="LQY28" si="8560">LQW28*$C$28</f>
        <v>2.7524693493878656E+59</v>
      </c>
      <c r="LQZ28" s="222">
        <f t="shared" ref="LQZ28" si="8561">LQX28*$C$28</f>
        <v>0</v>
      </c>
      <c r="LRA28" s="222">
        <f t="shared" ref="LRA28" si="8562">LQY28*$C$28</f>
        <v>2.8350434298695017E+59</v>
      </c>
      <c r="LRB28" s="222">
        <f t="shared" ref="LRB28" si="8563">LQZ28*$C$28</f>
        <v>0</v>
      </c>
      <c r="LRC28" s="222">
        <f t="shared" ref="LRC28" si="8564">LRA28*$C$28</f>
        <v>2.9200947327655867E+59</v>
      </c>
      <c r="LRD28" s="222">
        <f t="shared" ref="LRD28" si="8565">LRB28*$C$28</f>
        <v>0</v>
      </c>
      <c r="LRE28" s="222">
        <f t="shared" ref="LRE28" si="8566">LRC28*$C$28</f>
        <v>3.0076975747485546E+59</v>
      </c>
      <c r="LRF28" s="222">
        <f t="shared" ref="LRF28" si="8567">LRD28*$C$28</f>
        <v>0</v>
      </c>
      <c r="LRG28" s="222">
        <f t="shared" ref="LRG28" si="8568">LRE28*$C$28</f>
        <v>3.0979285019910112E+59</v>
      </c>
      <c r="LRH28" s="222">
        <f t="shared" ref="LRH28" si="8569">LRF28*$C$28</f>
        <v>0</v>
      </c>
      <c r="LRI28" s="222">
        <f t="shared" ref="LRI28" si="8570">LRG28*$C$28</f>
        <v>3.1908663570507415E+59</v>
      </c>
      <c r="LRJ28" s="222">
        <f t="shared" ref="LRJ28" si="8571">LRH28*$C$28</f>
        <v>0</v>
      </c>
      <c r="LRK28" s="222">
        <f t="shared" ref="LRK28" si="8572">LRI28*$C$28</f>
        <v>3.286592347762264E+59</v>
      </c>
      <c r="LRL28" s="222">
        <f t="shared" ref="LRL28" si="8573">LRJ28*$C$28</f>
        <v>0</v>
      </c>
      <c r="LRM28" s="222">
        <f t="shared" ref="LRM28" si="8574">LRK28*$C$28</f>
        <v>3.3851901181951319E+59</v>
      </c>
      <c r="LRN28" s="222">
        <f t="shared" ref="LRN28" si="8575">LRL28*$C$28</f>
        <v>0</v>
      </c>
      <c r="LRO28" s="222">
        <f t="shared" ref="LRO28" si="8576">LRM28*$C$28</f>
        <v>3.4867458217409861E+59</v>
      </c>
      <c r="LRP28" s="222">
        <f t="shared" ref="LRP28" si="8577">LRN28*$C$28</f>
        <v>0</v>
      </c>
      <c r="LRQ28" s="222">
        <f t="shared" ref="LRQ28" si="8578">LRO28*$C$28</f>
        <v>3.5913481963932159E+59</v>
      </c>
      <c r="LRR28" s="222">
        <f t="shared" ref="LRR28" si="8579">LRP28*$C$28</f>
        <v>0</v>
      </c>
      <c r="LRS28" s="222">
        <f t="shared" ref="LRS28" si="8580">LRQ28*$C$28</f>
        <v>3.6990886422850125E+59</v>
      </c>
      <c r="LRT28" s="222">
        <f t="shared" ref="LRT28" si="8581">LRR28*$C$28</f>
        <v>0</v>
      </c>
      <c r="LRU28" s="222">
        <f t="shared" ref="LRU28" si="8582">LRS28*$C$28</f>
        <v>3.8100613015535632E+59</v>
      </c>
      <c r="LRV28" s="222">
        <f t="shared" ref="LRV28" si="8583">LRT28*$C$28</f>
        <v>0</v>
      </c>
      <c r="LRW28" s="222">
        <f t="shared" ref="LRW28" si="8584">LRU28*$C$28</f>
        <v>3.92436314060017E+59</v>
      </c>
      <c r="LRX28" s="222">
        <f t="shared" ref="LRX28" si="8585">LRV28*$C$28</f>
        <v>0</v>
      </c>
      <c r="LRY28" s="222">
        <f t="shared" ref="LRY28" si="8586">LRW28*$C$28</f>
        <v>4.0420940348181751E+59</v>
      </c>
      <c r="LRZ28" s="222">
        <f t="shared" ref="LRZ28" si="8587">LRX28*$C$28</f>
        <v>0</v>
      </c>
      <c r="LSA28" s="222">
        <f t="shared" ref="LSA28" si="8588">LRY28*$C$28</f>
        <v>4.1633568558627203E+59</v>
      </c>
      <c r="LSB28" s="222">
        <f t="shared" ref="LSB28" si="8589">LRZ28*$C$28</f>
        <v>0</v>
      </c>
      <c r="LSC28" s="222">
        <f t="shared" ref="LSC28" si="8590">LSA28*$C$28</f>
        <v>4.2882575615386018E+59</v>
      </c>
      <c r="LSD28" s="222">
        <f t="shared" ref="LSD28" si="8591">LSB28*$C$28</f>
        <v>0</v>
      </c>
      <c r="LSE28" s="222">
        <f t="shared" ref="LSE28" si="8592">LSC28*$C$28</f>
        <v>4.41690528838476E+59</v>
      </c>
      <c r="LSF28" s="222">
        <f t="shared" ref="LSF28" si="8593">LSD28*$C$28</f>
        <v>0</v>
      </c>
      <c r="LSG28" s="222">
        <f t="shared" ref="LSG28" si="8594">LSE28*$C$28</f>
        <v>4.5494124470363033E+59</v>
      </c>
      <c r="LSH28" s="222">
        <f t="shared" ref="LSH28" si="8595">LSF28*$C$28</f>
        <v>0</v>
      </c>
      <c r="LSI28" s="222">
        <f t="shared" ref="LSI28" si="8596">LSG28*$C$28</f>
        <v>4.6858948204473921E+59</v>
      </c>
      <c r="LSJ28" s="222">
        <f t="shared" ref="LSJ28" si="8597">LSH28*$C$28</f>
        <v>0</v>
      </c>
      <c r="LSK28" s="222">
        <f t="shared" ref="LSK28" si="8598">LSI28*$C$28</f>
        <v>4.8264716650608138E+59</v>
      </c>
      <c r="LSL28" s="222">
        <f t="shared" ref="LSL28" si="8599">LSJ28*$C$28</f>
        <v>0</v>
      </c>
      <c r="LSM28" s="222">
        <f t="shared" ref="LSM28" si="8600">LSK28*$C$28</f>
        <v>4.9712658150126382E+59</v>
      </c>
      <c r="LSN28" s="222">
        <f t="shared" ref="LSN28" si="8601">LSL28*$C$28</f>
        <v>0</v>
      </c>
      <c r="LSO28" s="222">
        <f t="shared" ref="LSO28" si="8602">LSM28*$C$28</f>
        <v>5.1204037894630172E+59</v>
      </c>
      <c r="LSP28" s="222">
        <f t="shared" ref="LSP28" si="8603">LSN28*$C$28</f>
        <v>0</v>
      </c>
      <c r="LSQ28" s="222">
        <f t="shared" ref="LSQ28" si="8604">LSO28*$C$28</f>
        <v>5.2740159031469078E+59</v>
      </c>
      <c r="LSR28" s="222">
        <f t="shared" ref="LSR28" si="8605">LSP28*$C$28</f>
        <v>0</v>
      </c>
      <c r="LSS28" s="222">
        <f t="shared" ref="LSS28" si="8606">LSQ28*$C$28</f>
        <v>5.4322363802413148E+59</v>
      </c>
      <c r="LST28" s="222">
        <f t="shared" ref="LST28" si="8607">LSR28*$C$28</f>
        <v>0</v>
      </c>
      <c r="LSU28" s="222">
        <f t="shared" ref="LSU28" si="8608">LSS28*$C$28</f>
        <v>5.5952034716485548E+59</v>
      </c>
      <c r="LSV28" s="222">
        <f t="shared" ref="LSV28" si="8609">LST28*$C$28</f>
        <v>0</v>
      </c>
      <c r="LSW28" s="222">
        <f t="shared" ref="LSW28" si="8610">LSU28*$C$28</f>
        <v>5.7630595757980113E+59</v>
      </c>
      <c r="LSX28" s="222">
        <f t="shared" ref="LSX28" si="8611">LSV28*$C$28</f>
        <v>0</v>
      </c>
      <c r="LSY28" s="222">
        <f t="shared" ref="LSY28" si="8612">LSW28*$C$28</f>
        <v>5.9359513630719522E+59</v>
      </c>
      <c r="LSZ28" s="222">
        <f t="shared" ref="LSZ28" si="8613">LSX28*$C$28</f>
        <v>0</v>
      </c>
      <c r="LTA28" s="222">
        <f t="shared" ref="LTA28" si="8614">LSY28*$C$28</f>
        <v>6.114029903964111E+59</v>
      </c>
      <c r="LTB28" s="222">
        <f t="shared" ref="LTB28" si="8615">LSZ28*$C$28</f>
        <v>0</v>
      </c>
      <c r="LTC28" s="222">
        <f t="shared" ref="LTC28" si="8616">LTA28*$C$28</f>
        <v>6.2974508010830343E+59</v>
      </c>
      <c r="LTD28" s="222">
        <f t="shared" ref="LTD28" si="8617">LTB28*$C$28</f>
        <v>0</v>
      </c>
      <c r="LTE28" s="222">
        <f t="shared" ref="LTE28" si="8618">LTC28*$C$28</f>
        <v>6.4863743251155254E+59</v>
      </c>
      <c r="LTF28" s="222">
        <f t="shared" ref="LTF28" si="8619">LTD28*$C$28</f>
        <v>0</v>
      </c>
      <c r="LTG28" s="222">
        <f t="shared" ref="LTG28" si="8620">LTE28*$C$28</f>
        <v>6.6809655548689917E+59</v>
      </c>
      <c r="LTH28" s="222">
        <f t="shared" ref="LTH28" si="8621">LTF28*$C$28</f>
        <v>0</v>
      </c>
      <c r="LTI28" s="222">
        <f t="shared" ref="LTI28" si="8622">LTG28*$C$28</f>
        <v>6.8813945215150615E+59</v>
      </c>
      <c r="LTJ28" s="222">
        <f t="shared" ref="LTJ28" si="8623">LTH28*$C$28</f>
        <v>0</v>
      </c>
      <c r="LTK28" s="222">
        <f t="shared" ref="LTK28" si="8624">LTI28*$C$28</f>
        <v>7.0878363571605139E+59</v>
      </c>
      <c r="LTL28" s="222">
        <f t="shared" ref="LTL28" si="8625">LTJ28*$C$28</f>
        <v>0</v>
      </c>
      <c r="LTM28" s="222">
        <f t="shared" ref="LTM28" si="8626">LTK28*$C$28</f>
        <v>7.3004714478753291E+59</v>
      </c>
      <c r="LTN28" s="222">
        <f t="shared" ref="LTN28" si="8627">LTL28*$C$28</f>
        <v>0</v>
      </c>
      <c r="LTO28" s="222">
        <f t="shared" ref="LTO28" si="8628">LTM28*$C$28</f>
        <v>7.519485591311589E+59</v>
      </c>
      <c r="LTP28" s="222">
        <f t="shared" ref="LTP28" si="8629">LTN28*$C$28</f>
        <v>0</v>
      </c>
      <c r="LTQ28" s="222">
        <f t="shared" ref="LTQ28" si="8630">LTO28*$C$28</f>
        <v>7.7450701590509372E+59</v>
      </c>
      <c r="LTR28" s="222">
        <f t="shared" ref="LTR28" si="8631">LTP28*$C$28</f>
        <v>0</v>
      </c>
      <c r="LTS28" s="222">
        <f t="shared" ref="LTS28" si="8632">LTQ28*$C$28</f>
        <v>7.9774222638224652E+59</v>
      </c>
      <c r="LTT28" s="222">
        <f t="shared" ref="LTT28" si="8633">LTR28*$C$28</f>
        <v>0</v>
      </c>
      <c r="LTU28" s="222">
        <f t="shared" ref="LTU28" si="8634">LTS28*$C$28</f>
        <v>8.2167449317371395E+59</v>
      </c>
      <c r="LTV28" s="222">
        <f t="shared" ref="LTV28" si="8635">LTT28*$C$28</f>
        <v>0</v>
      </c>
      <c r="LTW28" s="222">
        <f t="shared" ref="LTW28" si="8636">LTU28*$C$28</f>
        <v>8.4632472796892542E+59</v>
      </c>
      <c r="LTX28" s="222">
        <f t="shared" ref="LTX28" si="8637">LTV28*$C$28</f>
        <v>0</v>
      </c>
      <c r="LTY28" s="222">
        <f t="shared" ref="LTY28" si="8638">LTW28*$C$28</f>
        <v>8.7171446980799321E+59</v>
      </c>
      <c r="LTZ28" s="222">
        <f t="shared" ref="LTZ28" si="8639">LTX28*$C$28</f>
        <v>0</v>
      </c>
      <c r="LUA28" s="222">
        <f t="shared" ref="LUA28" si="8640">LTY28*$C$28</f>
        <v>8.9786590390223308E+59</v>
      </c>
      <c r="LUB28" s="222">
        <f t="shared" ref="LUB28" si="8641">LTZ28*$C$28</f>
        <v>0</v>
      </c>
      <c r="LUC28" s="222">
        <f t="shared" ref="LUC28" si="8642">LUA28*$C$28</f>
        <v>9.2480188101930016E+59</v>
      </c>
      <c r="LUD28" s="222">
        <f t="shared" ref="LUD28" si="8643">LUB28*$C$28</f>
        <v>0</v>
      </c>
      <c r="LUE28" s="222">
        <f t="shared" ref="LUE28" si="8644">LUC28*$C$28</f>
        <v>9.5254593744987921E+59</v>
      </c>
      <c r="LUF28" s="222">
        <f t="shared" ref="LUF28" si="8645">LUD28*$C$28</f>
        <v>0</v>
      </c>
      <c r="LUG28" s="222">
        <f t="shared" ref="LUG28" si="8646">LUE28*$C$28</f>
        <v>9.8112231557337558E+59</v>
      </c>
      <c r="LUH28" s="222">
        <f t="shared" ref="LUH28" si="8647">LUF28*$C$28</f>
        <v>0</v>
      </c>
      <c r="LUI28" s="222">
        <f t="shared" ref="LUI28" si="8648">LUG28*$C$28</f>
        <v>1.0105559850405769E+60</v>
      </c>
      <c r="LUJ28" s="222">
        <f t="shared" ref="LUJ28" si="8649">LUH28*$C$28</f>
        <v>0</v>
      </c>
      <c r="LUK28" s="222">
        <f t="shared" ref="LUK28" si="8650">LUI28*$C$28</f>
        <v>1.0408726645917943E+60</v>
      </c>
      <c r="LUL28" s="222">
        <f t="shared" ref="LUL28" si="8651">LUJ28*$C$28</f>
        <v>0</v>
      </c>
      <c r="LUM28" s="222">
        <f t="shared" ref="LUM28" si="8652">LUK28*$C$28</f>
        <v>1.0720988445295482E+60</v>
      </c>
      <c r="LUN28" s="222">
        <f t="shared" ref="LUN28" si="8653">LUL28*$C$28</f>
        <v>0</v>
      </c>
      <c r="LUO28" s="222">
        <f t="shared" ref="LUO28" si="8654">LUM28*$C$28</f>
        <v>1.1042618098654347E+60</v>
      </c>
      <c r="LUP28" s="222">
        <f t="shared" ref="LUP28" si="8655">LUN28*$C$28</f>
        <v>0</v>
      </c>
      <c r="LUQ28" s="222">
        <f t="shared" ref="LUQ28" si="8656">LUO28*$C$28</f>
        <v>1.1373896641613977E+60</v>
      </c>
      <c r="LUR28" s="222">
        <f t="shared" ref="LUR28" si="8657">LUP28*$C$28</f>
        <v>0</v>
      </c>
      <c r="LUS28" s="222">
        <f t="shared" ref="LUS28" si="8658">LUQ28*$C$28</f>
        <v>1.1715113540862396E+60</v>
      </c>
      <c r="LUT28" s="222">
        <f t="shared" ref="LUT28" si="8659">LUR28*$C$28</f>
        <v>0</v>
      </c>
      <c r="LUU28" s="222">
        <f t="shared" ref="LUU28" si="8660">LUS28*$C$28</f>
        <v>1.2066566947088267E+60</v>
      </c>
      <c r="LUV28" s="222">
        <f t="shared" ref="LUV28" si="8661">LUT28*$C$28</f>
        <v>0</v>
      </c>
      <c r="LUW28" s="222">
        <f t="shared" ref="LUW28" si="8662">LUU28*$C$28</f>
        <v>1.2428563955500916E+60</v>
      </c>
      <c r="LUX28" s="222">
        <f t="shared" ref="LUX28" si="8663">LUV28*$C$28</f>
        <v>0</v>
      </c>
      <c r="LUY28" s="222">
        <f t="shared" ref="LUY28" si="8664">LUW28*$C$28</f>
        <v>1.2801420874165944E+60</v>
      </c>
      <c r="LUZ28" s="222">
        <f t="shared" ref="LUZ28" si="8665">LUX28*$C$28</f>
        <v>0</v>
      </c>
      <c r="LVA28" s="222">
        <f t="shared" ref="LVA28" si="8666">LUY28*$C$28</f>
        <v>1.3185463500390923E+60</v>
      </c>
      <c r="LVB28" s="222">
        <f t="shared" ref="LVB28" si="8667">LUZ28*$C$28</f>
        <v>0</v>
      </c>
      <c r="LVC28" s="222">
        <f t="shared" ref="LVC28" si="8668">LVA28*$C$28</f>
        <v>1.3581027405402651E+60</v>
      </c>
      <c r="LVD28" s="222">
        <f t="shared" ref="LVD28" si="8669">LVB28*$C$28</f>
        <v>0</v>
      </c>
      <c r="LVE28" s="222">
        <f t="shared" ref="LVE28" si="8670">LVC28*$C$28</f>
        <v>1.3988458227564731E+60</v>
      </c>
      <c r="LVF28" s="222">
        <f t="shared" ref="LVF28" si="8671">LVD28*$C$28</f>
        <v>0</v>
      </c>
      <c r="LVG28" s="222">
        <f t="shared" ref="LVG28" si="8672">LVE28*$C$28</f>
        <v>1.4408111974391673E+60</v>
      </c>
      <c r="LVH28" s="222">
        <f t="shared" ref="LVH28" si="8673">LVF28*$C$28</f>
        <v>0</v>
      </c>
      <c r="LVI28" s="222">
        <f t="shared" ref="LVI28" si="8674">LVG28*$C$28</f>
        <v>1.4840355333623424E+60</v>
      </c>
      <c r="LVJ28" s="222">
        <f t="shared" ref="LVJ28" si="8675">LVH28*$C$28</f>
        <v>0</v>
      </c>
      <c r="LVK28" s="222">
        <f t="shared" ref="LVK28" si="8676">LVI28*$C$28</f>
        <v>1.5285565993632128E+60</v>
      </c>
      <c r="LVL28" s="222">
        <f t="shared" ref="LVL28" si="8677">LVJ28*$C$28</f>
        <v>0</v>
      </c>
      <c r="LVM28" s="222">
        <f t="shared" ref="LVM28" si="8678">LVK28*$C$28</f>
        <v>1.5744132973441092E+60</v>
      </c>
      <c r="LVN28" s="222">
        <f t="shared" ref="LVN28" si="8679">LVL28*$C$28</f>
        <v>0</v>
      </c>
      <c r="LVO28" s="222">
        <f t="shared" ref="LVO28" si="8680">LVM28*$C$28</f>
        <v>1.6216456962644325E+60</v>
      </c>
      <c r="LVP28" s="222">
        <f t="shared" ref="LVP28" si="8681">LVN28*$C$28</f>
        <v>0</v>
      </c>
      <c r="LVQ28" s="222">
        <f t="shared" ref="LVQ28" si="8682">LVO28*$C$28</f>
        <v>1.6702950671523655E+60</v>
      </c>
      <c r="LVR28" s="222">
        <f t="shared" ref="LVR28" si="8683">LVP28*$C$28</f>
        <v>0</v>
      </c>
      <c r="LVS28" s="222">
        <f t="shared" ref="LVS28" si="8684">LVQ28*$C$28</f>
        <v>1.7204039191669366E+60</v>
      </c>
      <c r="LVT28" s="222">
        <f t="shared" ref="LVT28" si="8685">LVR28*$C$28</f>
        <v>0</v>
      </c>
      <c r="LVU28" s="222">
        <f t="shared" ref="LVU28" si="8686">LVS28*$C$28</f>
        <v>1.7720160367419449E+60</v>
      </c>
      <c r="LVV28" s="222">
        <f t="shared" ref="LVV28" si="8687">LVT28*$C$28</f>
        <v>0</v>
      </c>
      <c r="LVW28" s="222">
        <f t="shared" ref="LVW28" si="8688">LVU28*$C$28</f>
        <v>1.8251765178442032E+60</v>
      </c>
      <c r="LVX28" s="222">
        <f t="shared" ref="LVX28" si="8689">LVV28*$C$28</f>
        <v>0</v>
      </c>
      <c r="LVY28" s="222">
        <f t="shared" ref="LVY28" si="8690">LVW28*$C$28</f>
        <v>1.8799318133795293E+60</v>
      </c>
      <c r="LVZ28" s="222">
        <f t="shared" ref="LVZ28" si="8691">LVX28*$C$28</f>
        <v>0</v>
      </c>
      <c r="LWA28" s="222">
        <f t="shared" ref="LWA28" si="8692">LVY28*$C$28</f>
        <v>1.9363297677809151E+60</v>
      </c>
      <c r="LWB28" s="222">
        <f t="shared" ref="LWB28" si="8693">LVZ28*$C$28</f>
        <v>0</v>
      </c>
      <c r="LWC28" s="222">
        <f t="shared" ref="LWC28" si="8694">LWA28*$C$28</f>
        <v>1.9944196608143427E+60</v>
      </c>
      <c r="LWD28" s="222">
        <f t="shared" ref="LWD28" si="8695">LWB28*$C$28</f>
        <v>0</v>
      </c>
      <c r="LWE28" s="222">
        <f t="shared" ref="LWE28" si="8696">LWC28*$C$28</f>
        <v>2.0542522506387731E+60</v>
      </c>
      <c r="LWF28" s="222">
        <f t="shared" ref="LWF28" si="8697">LWD28*$C$28</f>
        <v>0</v>
      </c>
      <c r="LWG28" s="222">
        <f t="shared" ref="LWG28" si="8698">LWE28*$C$28</f>
        <v>2.1158798181579364E+60</v>
      </c>
      <c r="LWH28" s="222">
        <f t="shared" ref="LWH28" si="8699">LWF28*$C$28</f>
        <v>0</v>
      </c>
      <c r="LWI28" s="222">
        <f t="shared" ref="LWI28" si="8700">LWG28*$C$28</f>
        <v>2.1793562127026747E+60</v>
      </c>
      <c r="LWJ28" s="222">
        <f t="shared" ref="LWJ28" si="8701">LWH28*$C$28</f>
        <v>0</v>
      </c>
      <c r="LWK28" s="222">
        <f t="shared" ref="LWK28" si="8702">LWI28*$C$28</f>
        <v>2.2447368990837552E+60</v>
      </c>
      <c r="LWL28" s="222">
        <f t="shared" ref="LWL28" si="8703">LWJ28*$C$28</f>
        <v>0</v>
      </c>
      <c r="LWM28" s="222">
        <f t="shared" ref="LWM28" si="8704">LWK28*$C$28</f>
        <v>2.3120790060562678E+60</v>
      </c>
      <c r="LWN28" s="222">
        <f t="shared" ref="LWN28" si="8705">LWL28*$C$28</f>
        <v>0</v>
      </c>
      <c r="LWO28" s="222">
        <f t="shared" ref="LWO28" si="8706">LWM28*$C$28</f>
        <v>2.3814413762379559E+60</v>
      </c>
      <c r="LWP28" s="222">
        <f t="shared" ref="LWP28" si="8707">LWN28*$C$28</f>
        <v>0</v>
      </c>
      <c r="LWQ28" s="222">
        <f t="shared" ref="LWQ28" si="8708">LWO28*$C$28</f>
        <v>2.4528846175250947E+60</v>
      </c>
      <c r="LWR28" s="222">
        <f t="shared" ref="LWR28" si="8709">LWP28*$C$28</f>
        <v>0</v>
      </c>
      <c r="LWS28" s="222">
        <f t="shared" ref="LWS28" si="8710">LWQ28*$C$28</f>
        <v>2.5264711560508476E+60</v>
      </c>
      <c r="LWT28" s="222">
        <f t="shared" ref="LWT28" si="8711">LWR28*$C$28</f>
        <v>0</v>
      </c>
      <c r="LWU28" s="222">
        <f t="shared" ref="LWU28" si="8712">LWS28*$C$28</f>
        <v>2.6022652907323731E+60</v>
      </c>
      <c r="LWV28" s="222">
        <f t="shared" ref="LWV28" si="8713">LWT28*$C$28</f>
        <v>0</v>
      </c>
      <c r="LWW28" s="222">
        <f t="shared" ref="LWW28" si="8714">LWU28*$C$28</f>
        <v>2.6803332494543443E+60</v>
      </c>
      <c r="LWX28" s="222">
        <f t="shared" ref="LWX28" si="8715">LWV28*$C$28</f>
        <v>0</v>
      </c>
      <c r="LWY28" s="222">
        <f t="shared" ref="LWY28" si="8716">LWW28*$C$28</f>
        <v>2.7607432469379746E+60</v>
      </c>
      <c r="LWZ28" s="222">
        <f t="shared" ref="LWZ28" si="8717">LWX28*$C$28</f>
        <v>0</v>
      </c>
      <c r="LXA28" s="222">
        <f t="shared" ref="LXA28" si="8718">LWY28*$C$28</f>
        <v>2.843565544346114E+60</v>
      </c>
      <c r="LXB28" s="222">
        <f t="shared" ref="LXB28" si="8719">LWZ28*$C$28</f>
        <v>0</v>
      </c>
      <c r="LXC28" s="222">
        <f t="shared" ref="LXC28" si="8720">LXA28*$C$28</f>
        <v>2.9288725106764976E+60</v>
      </c>
      <c r="LXD28" s="222">
        <f t="shared" ref="LXD28" si="8721">LXB28*$C$28</f>
        <v>0</v>
      </c>
      <c r="LXE28" s="222">
        <f t="shared" ref="LXE28" si="8722">LXC28*$C$28</f>
        <v>3.0167386859967926E+60</v>
      </c>
      <c r="LXF28" s="222">
        <f t="shared" ref="LXF28" si="8723">LXD28*$C$28</f>
        <v>0</v>
      </c>
      <c r="LXG28" s="222">
        <f t="shared" ref="LXG28" si="8724">LXE28*$C$28</f>
        <v>3.1072408465766966E+60</v>
      </c>
      <c r="LXH28" s="222">
        <f t="shared" ref="LXH28" si="8725">LXF28*$C$28</f>
        <v>0</v>
      </c>
      <c r="LXI28" s="222">
        <f t="shared" ref="LXI28" si="8726">LXG28*$C$28</f>
        <v>3.2004580719739975E+60</v>
      </c>
      <c r="LXJ28" s="222">
        <f t="shared" ref="LXJ28" si="8727">LXH28*$C$28</f>
        <v>0</v>
      </c>
      <c r="LXK28" s="222">
        <f t="shared" ref="LXK28" si="8728">LXI28*$C$28</f>
        <v>3.2964718141332171E+60</v>
      </c>
      <c r="LXL28" s="222">
        <f t="shared" ref="LXL28" si="8729">LXJ28*$C$28</f>
        <v>0</v>
      </c>
      <c r="LXM28" s="222">
        <f t="shared" ref="LXM28" si="8730">LXK28*$C$28</f>
        <v>3.3953659685572139E+60</v>
      </c>
      <c r="LXN28" s="222">
        <f t="shared" ref="LXN28" si="8731">LXL28*$C$28</f>
        <v>0</v>
      </c>
      <c r="LXO28" s="222">
        <f t="shared" ref="LXO28" si="8732">LXM28*$C$28</f>
        <v>3.4972269476139303E+60</v>
      </c>
      <c r="LXP28" s="222">
        <f t="shared" ref="LXP28" si="8733">LXN28*$C$28</f>
        <v>0</v>
      </c>
      <c r="LXQ28" s="222">
        <f t="shared" ref="LXQ28" si="8734">LXO28*$C$28</f>
        <v>3.6021437560423482E+60</v>
      </c>
      <c r="LXR28" s="222">
        <f t="shared" ref="LXR28" si="8735">LXP28*$C$28</f>
        <v>0</v>
      </c>
      <c r="LXS28" s="222">
        <f t="shared" ref="LXS28" si="8736">LXQ28*$C$28</f>
        <v>3.7102080687236185E+60</v>
      </c>
      <c r="LXT28" s="222">
        <f t="shared" ref="LXT28" si="8737">LXR28*$C$28</f>
        <v>0</v>
      </c>
      <c r="LXU28" s="222">
        <f t="shared" ref="LXU28" si="8738">LXS28*$C$28</f>
        <v>3.8215143107853274E+60</v>
      </c>
      <c r="LXV28" s="222">
        <f t="shared" ref="LXV28" si="8739">LXT28*$C$28</f>
        <v>0</v>
      </c>
      <c r="LXW28" s="222">
        <f t="shared" ref="LXW28" si="8740">LXU28*$C$28</f>
        <v>3.9361597401088874E+60</v>
      </c>
      <c r="LXX28" s="222">
        <f t="shared" ref="LXX28" si="8741">LXV28*$C$28</f>
        <v>0</v>
      </c>
      <c r="LXY28" s="222">
        <f t="shared" ref="LXY28" si="8742">LXW28*$C$28</f>
        <v>4.0542445323121543E+60</v>
      </c>
      <c r="LXZ28" s="222">
        <f t="shared" ref="LXZ28" si="8743">LXX28*$C$28</f>
        <v>0</v>
      </c>
      <c r="LYA28" s="222">
        <f t="shared" ref="LYA28" si="8744">LXY28*$C$28</f>
        <v>4.1758718682815187E+60</v>
      </c>
      <c r="LYB28" s="222">
        <f t="shared" ref="LYB28" si="8745">LXZ28*$C$28</f>
        <v>0</v>
      </c>
      <c r="LYC28" s="222">
        <f t="shared" ref="LYC28" si="8746">LYA28*$C$28</f>
        <v>4.3011480243299644E+60</v>
      </c>
      <c r="LYD28" s="222">
        <f t="shared" ref="LYD28" si="8747">LYB28*$C$28</f>
        <v>0</v>
      </c>
      <c r="LYE28" s="222">
        <f t="shared" ref="LYE28" si="8748">LYC28*$C$28</f>
        <v>4.4301824650598633E+60</v>
      </c>
      <c r="LYF28" s="222">
        <f t="shared" ref="LYF28" si="8749">LYD28*$C$28</f>
        <v>0</v>
      </c>
      <c r="LYG28" s="222">
        <f t="shared" ref="LYG28" si="8750">LYE28*$C$28</f>
        <v>4.5630879390116595E+60</v>
      </c>
      <c r="LYH28" s="222">
        <f t="shared" ref="LYH28" si="8751">LYF28*$C$28</f>
        <v>0</v>
      </c>
      <c r="LYI28" s="222">
        <f t="shared" ref="LYI28" si="8752">LYG28*$C$28</f>
        <v>4.6999805771820093E+60</v>
      </c>
      <c r="LYJ28" s="222">
        <f t="shared" ref="LYJ28" si="8753">LYH28*$C$28</f>
        <v>0</v>
      </c>
      <c r="LYK28" s="222">
        <f t="shared" ref="LYK28" si="8754">LYI28*$C$28</f>
        <v>4.8409799944974699E+60</v>
      </c>
      <c r="LYL28" s="222">
        <f t="shared" ref="LYL28" si="8755">LYJ28*$C$28</f>
        <v>0</v>
      </c>
      <c r="LYM28" s="222">
        <f t="shared" ref="LYM28" si="8756">LYK28*$C$28</f>
        <v>4.986209394332394E+60</v>
      </c>
      <c r="LYN28" s="222">
        <f t="shared" ref="LYN28" si="8757">LYL28*$C$28</f>
        <v>0</v>
      </c>
      <c r="LYO28" s="222">
        <f t="shared" ref="LYO28" si="8758">LYM28*$C$28</f>
        <v>5.135795676162366E+60</v>
      </c>
      <c r="LYP28" s="222">
        <f t="shared" ref="LYP28" si="8759">LYN28*$C$28</f>
        <v>0</v>
      </c>
      <c r="LYQ28" s="222">
        <f t="shared" ref="LYQ28" si="8760">LYO28*$C$28</f>
        <v>5.2898695464472371E+60</v>
      </c>
      <c r="LYR28" s="222">
        <f t="shared" ref="LYR28" si="8761">LYP28*$C$28</f>
        <v>0</v>
      </c>
      <c r="LYS28" s="222">
        <f t="shared" ref="LYS28" si="8762">LYQ28*$C$28</f>
        <v>5.4485656328406543E+60</v>
      </c>
      <c r="LYT28" s="222">
        <f t="shared" ref="LYT28" si="8763">LYR28*$C$28</f>
        <v>0</v>
      </c>
      <c r="LYU28" s="222">
        <f t="shared" ref="LYU28" si="8764">LYS28*$C$28</f>
        <v>5.6120226018258743E+60</v>
      </c>
      <c r="LYV28" s="222">
        <f t="shared" ref="LYV28" si="8765">LYT28*$C$28</f>
        <v>0</v>
      </c>
      <c r="LYW28" s="222">
        <f t="shared" ref="LYW28" si="8766">LYU28*$C$28</f>
        <v>5.7803832798806506E+60</v>
      </c>
      <c r="LYX28" s="222">
        <f t="shared" ref="LYX28" si="8767">LYV28*$C$28</f>
        <v>0</v>
      </c>
      <c r="LYY28" s="222">
        <f t="shared" ref="LYY28" si="8768">LYW28*$C$28</f>
        <v>5.95379477827707E+60</v>
      </c>
      <c r="LYZ28" s="222">
        <f t="shared" ref="LYZ28" si="8769">LYX28*$C$28</f>
        <v>0</v>
      </c>
      <c r="LZA28" s="222">
        <f t="shared" ref="LZA28" si="8770">LYY28*$C$28</f>
        <v>6.132408621625382E+60</v>
      </c>
      <c r="LZB28" s="222">
        <f t="shared" ref="LZB28" si="8771">LYZ28*$C$28</f>
        <v>0</v>
      </c>
      <c r="LZC28" s="222">
        <f t="shared" ref="LZC28" si="8772">LZA28*$C$28</f>
        <v>6.3163808802741438E+60</v>
      </c>
      <c r="LZD28" s="222">
        <f t="shared" ref="LZD28" si="8773">LZB28*$C$28</f>
        <v>0</v>
      </c>
      <c r="LZE28" s="222">
        <f t="shared" ref="LZE28" si="8774">LZC28*$C$28</f>
        <v>6.5058723066823683E+60</v>
      </c>
      <c r="LZF28" s="222">
        <f t="shared" ref="LZF28" si="8775">LZD28*$C$28</f>
        <v>0</v>
      </c>
      <c r="LZG28" s="222">
        <f t="shared" ref="LZG28" si="8776">LZE28*$C$28</f>
        <v>6.7010484758828388E+60</v>
      </c>
      <c r="LZH28" s="222">
        <f t="shared" ref="LZH28" si="8777">LZF28*$C$28</f>
        <v>0</v>
      </c>
      <c r="LZI28" s="222">
        <f t="shared" ref="LZI28" si="8778">LZG28*$C$28</f>
        <v>6.9020799301593244E+60</v>
      </c>
      <c r="LZJ28" s="222">
        <f t="shared" ref="LZJ28" si="8779">LZH28*$C$28</f>
        <v>0</v>
      </c>
      <c r="LZK28" s="222">
        <f t="shared" ref="LZK28" si="8780">LZI28*$C$28</f>
        <v>7.1091423280641041E+60</v>
      </c>
      <c r="LZL28" s="222">
        <f t="shared" ref="LZL28" si="8781">LZJ28*$C$28</f>
        <v>0</v>
      </c>
      <c r="LZM28" s="222">
        <f t="shared" ref="LZM28" si="8782">LZK28*$C$28</f>
        <v>7.3224165979060276E+60</v>
      </c>
      <c r="LZN28" s="222">
        <f t="shared" ref="LZN28" si="8783">LZL28*$C$28</f>
        <v>0</v>
      </c>
      <c r="LZO28" s="222">
        <f t="shared" ref="LZO28" si="8784">LZM28*$C$28</f>
        <v>7.5420890958432084E+60</v>
      </c>
      <c r="LZP28" s="222">
        <f t="shared" ref="LZP28" si="8785">LZN28*$C$28</f>
        <v>0</v>
      </c>
      <c r="LZQ28" s="222">
        <f t="shared" ref="LZQ28" si="8786">LZO28*$C$28</f>
        <v>7.7683517687185053E+60</v>
      </c>
      <c r="LZR28" s="222">
        <f t="shared" ref="LZR28" si="8787">LZP28*$C$28</f>
        <v>0</v>
      </c>
      <c r="LZS28" s="222">
        <f t="shared" ref="LZS28" si="8788">LZQ28*$C$28</f>
        <v>8.0014023217800601E+60</v>
      </c>
      <c r="LZT28" s="222">
        <f t="shared" ref="LZT28" si="8789">LZR28*$C$28</f>
        <v>0</v>
      </c>
      <c r="LZU28" s="222">
        <f t="shared" ref="LZU28" si="8790">LZS28*$C$28</f>
        <v>8.2414443914334628E+60</v>
      </c>
      <c r="LZV28" s="222">
        <f t="shared" ref="LZV28" si="8791">LZT28*$C$28</f>
        <v>0</v>
      </c>
      <c r="LZW28" s="222">
        <f t="shared" ref="LZW28" si="8792">LZU28*$C$28</f>
        <v>8.4886877231764662E+60</v>
      </c>
      <c r="LZX28" s="222">
        <f t="shared" ref="LZX28" si="8793">LZV28*$C$28</f>
        <v>0</v>
      </c>
      <c r="LZY28" s="222">
        <f t="shared" ref="LZY28" si="8794">LZW28*$C$28</f>
        <v>8.7433483548717607E+60</v>
      </c>
      <c r="LZZ28" s="222">
        <f t="shared" ref="LZZ28" si="8795">LZX28*$C$28</f>
        <v>0</v>
      </c>
      <c r="MAA28" s="222">
        <f t="shared" ref="MAA28" si="8796">LZY28*$C$28</f>
        <v>9.0056488055179139E+60</v>
      </c>
      <c r="MAB28" s="222">
        <f t="shared" ref="MAB28" si="8797">LZZ28*$C$28</f>
        <v>0</v>
      </c>
      <c r="MAC28" s="222">
        <f t="shared" ref="MAC28" si="8798">MAA28*$C$28</f>
        <v>9.2758182696834512E+60</v>
      </c>
      <c r="MAD28" s="222">
        <f t="shared" ref="MAD28" si="8799">MAB28*$C$28</f>
        <v>0</v>
      </c>
      <c r="MAE28" s="222">
        <f t="shared" ref="MAE28" si="8800">MAC28*$C$28</f>
        <v>9.5540928177739554E+60</v>
      </c>
      <c r="MAF28" s="222">
        <f t="shared" ref="MAF28" si="8801">MAD28*$C$28</f>
        <v>0</v>
      </c>
      <c r="MAG28" s="222">
        <f t="shared" ref="MAG28" si="8802">MAE28*$C$28</f>
        <v>9.8407156023071739E+60</v>
      </c>
      <c r="MAH28" s="222">
        <f t="shared" ref="MAH28" si="8803">MAF28*$C$28</f>
        <v>0</v>
      </c>
      <c r="MAI28" s="222">
        <f t="shared" ref="MAI28" si="8804">MAG28*$C$28</f>
        <v>1.013593707037639E+61</v>
      </c>
      <c r="MAJ28" s="222">
        <f t="shared" ref="MAJ28" si="8805">MAH28*$C$28</f>
        <v>0</v>
      </c>
      <c r="MAK28" s="222">
        <f t="shared" ref="MAK28" si="8806">MAI28*$C$28</f>
        <v>1.0440015182487681E+61</v>
      </c>
      <c r="MAL28" s="222">
        <f t="shared" ref="MAL28" si="8807">MAJ28*$C$28</f>
        <v>0</v>
      </c>
      <c r="MAM28" s="222">
        <f t="shared" ref="MAM28" si="8808">MAK28*$C$28</f>
        <v>1.0753215637962312E+61</v>
      </c>
      <c r="MAN28" s="222">
        <f t="shared" ref="MAN28" si="8809">MAL28*$C$28</f>
        <v>0</v>
      </c>
      <c r="MAO28" s="222">
        <f t="shared" ref="MAO28" si="8810">MAM28*$C$28</f>
        <v>1.1075812107101182E+61</v>
      </c>
      <c r="MAP28" s="222">
        <f t="shared" ref="MAP28" si="8811">MAN28*$C$28</f>
        <v>0</v>
      </c>
      <c r="MAQ28" s="222">
        <f t="shared" ref="MAQ28" si="8812">MAO28*$C$28</f>
        <v>1.1408086470314218E+61</v>
      </c>
      <c r="MAR28" s="222">
        <f t="shared" ref="MAR28" si="8813">MAP28*$C$28</f>
        <v>0</v>
      </c>
      <c r="MAS28" s="222">
        <f t="shared" ref="MAS28" si="8814">MAQ28*$C$28</f>
        <v>1.1750329064423645E+61</v>
      </c>
      <c r="MAT28" s="222">
        <f t="shared" ref="MAT28" si="8815">MAR28*$C$28</f>
        <v>0</v>
      </c>
      <c r="MAU28" s="222">
        <f t="shared" ref="MAU28" si="8816">MAS28*$C$28</f>
        <v>1.2102838936356354E+61</v>
      </c>
      <c r="MAV28" s="222">
        <f t="shared" ref="MAV28" si="8817">MAT28*$C$28</f>
        <v>0</v>
      </c>
      <c r="MAW28" s="222">
        <f t="shared" ref="MAW28" si="8818">MAU28*$C$28</f>
        <v>1.2465924104447046E+61</v>
      </c>
      <c r="MAX28" s="222">
        <f t="shared" ref="MAX28" si="8819">MAV28*$C$28</f>
        <v>0</v>
      </c>
      <c r="MAY28" s="222">
        <f t="shared" ref="MAY28" si="8820">MAW28*$C$28</f>
        <v>1.2839901827580458E+61</v>
      </c>
      <c r="MAZ28" s="222">
        <f t="shared" ref="MAZ28" si="8821">MAX28*$C$28</f>
        <v>0</v>
      </c>
      <c r="MBA28" s="222">
        <f t="shared" ref="MBA28" si="8822">MAY28*$C$28</f>
        <v>1.3225098882407871E+61</v>
      </c>
      <c r="MBB28" s="222">
        <f t="shared" ref="MBB28" si="8823">MAZ28*$C$28</f>
        <v>0</v>
      </c>
      <c r="MBC28" s="222">
        <f t="shared" ref="MBC28" si="8824">MBA28*$C$28</f>
        <v>1.3621851848880107E+61</v>
      </c>
      <c r="MBD28" s="222">
        <f t="shared" ref="MBD28" si="8825">MBB28*$C$28</f>
        <v>0</v>
      </c>
      <c r="MBE28" s="222">
        <f t="shared" ref="MBE28" si="8826">MBC28*$C$28</f>
        <v>1.403050740434651E+61</v>
      </c>
      <c r="MBF28" s="222">
        <f t="shared" ref="MBF28" si="8827">MBD28*$C$28</f>
        <v>0</v>
      </c>
      <c r="MBG28" s="222">
        <f t="shared" ref="MBG28" si="8828">MBE28*$C$28</f>
        <v>1.4451422626476907E+61</v>
      </c>
      <c r="MBH28" s="222">
        <f t="shared" ref="MBH28" si="8829">MBF28*$C$28</f>
        <v>0</v>
      </c>
      <c r="MBI28" s="222">
        <f t="shared" ref="MBI28" si="8830">MBG28*$C$28</f>
        <v>1.4884965305271215E+61</v>
      </c>
      <c r="MBJ28" s="222">
        <f t="shared" ref="MBJ28" si="8831">MBH28*$C$28</f>
        <v>0</v>
      </c>
      <c r="MBK28" s="222">
        <f t="shared" ref="MBK28" si="8832">MBI28*$C$28</f>
        <v>1.5331514264429353E+61</v>
      </c>
      <c r="MBL28" s="222">
        <f t="shared" ref="MBL28" si="8833">MBJ28*$C$28</f>
        <v>0</v>
      </c>
      <c r="MBM28" s="222">
        <f t="shared" ref="MBM28" si="8834">MBK28*$C$28</f>
        <v>1.5791459692362235E+61</v>
      </c>
      <c r="MBN28" s="222">
        <f t="shared" ref="MBN28" si="8835">MBL28*$C$28</f>
        <v>0</v>
      </c>
      <c r="MBO28" s="222">
        <f t="shared" ref="MBO28" si="8836">MBM28*$C$28</f>
        <v>1.6265203483133104E+61</v>
      </c>
      <c r="MBP28" s="222">
        <f t="shared" ref="MBP28" si="8837">MBN28*$C$28</f>
        <v>0</v>
      </c>
      <c r="MBQ28" s="222">
        <f t="shared" ref="MBQ28" si="8838">MBO28*$C$28</f>
        <v>1.6753159587627097E+61</v>
      </c>
      <c r="MBR28" s="222">
        <f t="shared" ref="MBR28" si="8839">MBP28*$C$28</f>
        <v>0</v>
      </c>
      <c r="MBS28" s="222">
        <f t="shared" ref="MBS28" si="8840">MBQ28*$C$28</f>
        <v>1.7255754375255909E+61</v>
      </c>
      <c r="MBT28" s="222">
        <f t="shared" ref="MBT28" si="8841">MBR28*$C$28</f>
        <v>0</v>
      </c>
      <c r="MBU28" s="222">
        <f t="shared" ref="MBU28" si="8842">MBS28*$C$28</f>
        <v>1.7773427006513587E+61</v>
      </c>
      <c r="MBV28" s="222">
        <f t="shared" ref="MBV28" si="8843">MBT28*$C$28</f>
        <v>0</v>
      </c>
      <c r="MBW28" s="222">
        <f t="shared" ref="MBW28" si="8844">MBU28*$C$28</f>
        <v>1.8306629816708996E+61</v>
      </c>
      <c r="MBX28" s="222">
        <f t="shared" ref="MBX28" si="8845">MBV28*$C$28</f>
        <v>0</v>
      </c>
      <c r="MBY28" s="222">
        <f t="shared" ref="MBY28" si="8846">MBW28*$C$28</f>
        <v>1.8855828711210266E+61</v>
      </c>
      <c r="MBZ28" s="222">
        <f t="shared" ref="MBZ28" si="8847">MBX28*$C$28</f>
        <v>0</v>
      </c>
      <c r="MCA28" s="222">
        <f t="shared" ref="MCA28" si="8848">MBY28*$C$28</f>
        <v>1.9421503572546575E+61</v>
      </c>
      <c r="MCB28" s="222">
        <f t="shared" ref="MCB28" si="8849">MBZ28*$C$28</f>
        <v>0</v>
      </c>
      <c r="MCC28" s="222">
        <f t="shared" ref="MCC28" si="8850">MCA28*$C$28</f>
        <v>2.0004148679722974E+61</v>
      </c>
      <c r="MCD28" s="222">
        <f t="shared" ref="MCD28" si="8851">MCB28*$C$28</f>
        <v>0</v>
      </c>
      <c r="MCE28" s="222">
        <f t="shared" ref="MCE28" si="8852">MCC28*$C$28</f>
        <v>2.0604273140114665E+61</v>
      </c>
      <c r="MCF28" s="222">
        <f t="shared" ref="MCF28" si="8853">MCD28*$C$28</f>
        <v>0</v>
      </c>
      <c r="MCG28" s="222">
        <f t="shared" ref="MCG28" si="8854">MCE28*$C$28</f>
        <v>2.1222401334318104E+61</v>
      </c>
      <c r="MCH28" s="222">
        <f t="shared" ref="MCH28" si="8855">MCF28*$C$28</f>
        <v>0</v>
      </c>
      <c r="MCI28" s="222">
        <f t="shared" ref="MCI28" si="8856">MCG28*$C$28</f>
        <v>2.1859073374347648E+61</v>
      </c>
      <c r="MCJ28" s="222">
        <f t="shared" ref="MCJ28" si="8857">MCH28*$C$28</f>
        <v>0</v>
      </c>
      <c r="MCK28" s="222">
        <f t="shared" ref="MCK28" si="8858">MCI28*$C$28</f>
        <v>2.2514845575578079E+61</v>
      </c>
      <c r="MCL28" s="222">
        <f t="shared" ref="MCL28" si="8859">MCJ28*$C$28</f>
        <v>0</v>
      </c>
      <c r="MCM28" s="222">
        <f t="shared" ref="MCM28" si="8860">MCK28*$C$28</f>
        <v>2.3190290942845422E+61</v>
      </c>
      <c r="MCN28" s="222">
        <f t="shared" ref="MCN28" si="8861">MCL28*$C$28</f>
        <v>0</v>
      </c>
      <c r="MCO28" s="222">
        <f t="shared" ref="MCO28" si="8862">MCM28*$C$28</f>
        <v>2.3885999671130786E+61</v>
      </c>
      <c r="MCP28" s="222">
        <f t="shared" ref="MCP28" si="8863">MCN28*$C$28</f>
        <v>0</v>
      </c>
      <c r="MCQ28" s="222">
        <f t="shared" ref="MCQ28" si="8864">MCO28*$C$28</f>
        <v>2.460257966126471E+61</v>
      </c>
      <c r="MCR28" s="222">
        <f t="shared" ref="MCR28" si="8865">MCP28*$C$28</f>
        <v>0</v>
      </c>
      <c r="MCS28" s="222">
        <f t="shared" ref="MCS28" si="8866">MCQ28*$C$28</f>
        <v>2.5340657051102651E+61</v>
      </c>
      <c r="MCT28" s="222">
        <f t="shared" ref="MCT28" si="8867">MCR28*$C$28</f>
        <v>0</v>
      </c>
      <c r="MCU28" s="222">
        <f t="shared" ref="MCU28" si="8868">MCS28*$C$28</f>
        <v>2.610087676263573E+61</v>
      </c>
      <c r="MCV28" s="222">
        <f t="shared" ref="MCV28" si="8869">MCT28*$C$28</f>
        <v>0</v>
      </c>
      <c r="MCW28" s="222">
        <f t="shared" ref="MCW28" si="8870">MCU28*$C$28</f>
        <v>2.6883903065514803E+61</v>
      </c>
      <c r="MCX28" s="222">
        <f t="shared" ref="MCX28" si="8871">MCV28*$C$28</f>
        <v>0</v>
      </c>
      <c r="MCY28" s="222">
        <f t="shared" ref="MCY28" si="8872">MCW28*$C$28</f>
        <v>2.7690420157480249E+61</v>
      </c>
      <c r="MCZ28" s="222">
        <f t="shared" ref="MCZ28" si="8873">MCX28*$C$28</f>
        <v>0</v>
      </c>
      <c r="MDA28" s="222">
        <f t="shared" ref="MDA28" si="8874">MCY28*$C$28</f>
        <v>2.8521132762204658E+61</v>
      </c>
      <c r="MDB28" s="222">
        <f t="shared" ref="MDB28" si="8875">MCZ28*$C$28</f>
        <v>0</v>
      </c>
      <c r="MDC28" s="222">
        <f t="shared" ref="MDC28" si="8876">MDA28*$C$28</f>
        <v>2.9376766745070798E+61</v>
      </c>
      <c r="MDD28" s="222">
        <f t="shared" ref="MDD28" si="8877">MDB28*$C$28</f>
        <v>0</v>
      </c>
      <c r="MDE28" s="222">
        <f t="shared" ref="MDE28" si="8878">MDC28*$C$28</f>
        <v>3.025806974742292E+61</v>
      </c>
      <c r="MDF28" s="222">
        <f t="shared" ref="MDF28" si="8879">MDD28*$C$28</f>
        <v>0</v>
      </c>
      <c r="MDG28" s="222">
        <f t="shared" ref="MDG28" si="8880">MDE28*$C$28</f>
        <v>3.1165811839845611E+61</v>
      </c>
      <c r="MDH28" s="222">
        <f t="shared" ref="MDH28" si="8881">MDF28*$C$28</f>
        <v>0</v>
      </c>
      <c r="MDI28" s="222">
        <f t="shared" ref="MDI28" si="8882">MDG28*$C$28</f>
        <v>3.2100786195040982E+61</v>
      </c>
      <c r="MDJ28" s="222">
        <f t="shared" ref="MDJ28" si="8883">MDH28*$C$28</f>
        <v>0</v>
      </c>
      <c r="MDK28" s="222">
        <f t="shared" ref="MDK28" si="8884">MDI28*$C$28</f>
        <v>3.306380978089221E+61</v>
      </c>
      <c r="MDL28" s="222">
        <f t="shared" ref="MDL28" si="8885">MDJ28*$C$28</f>
        <v>0</v>
      </c>
      <c r="MDM28" s="222">
        <f t="shared" ref="MDM28" si="8886">MDK28*$C$28</f>
        <v>3.4055724074318979E+61</v>
      </c>
      <c r="MDN28" s="222">
        <f t="shared" ref="MDN28" si="8887">MDL28*$C$28</f>
        <v>0</v>
      </c>
      <c r="MDO28" s="222">
        <f t="shared" ref="MDO28" si="8888">MDM28*$C$28</f>
        <v>3.5077395796548547E+61</v>
      </c>
      <c r="MDP28" s="222">
        <f t="shared" ref="MDP28" si="8889">MDN28*$C$28</f>
        <v>0</v>
      </c>
      <c r="MDQ28" s="222">
        <f t="shared" ref="MDQ28" si="8890">MDO28*$C$28</f>
        <v>3.6129717670445004E+61</v>
      </c>
      <c r="MDR28" s="222">
        <f t="shared" ref="MDR28" si="8891">MDP28*$C$28</f>
        <v>0</v>
      </c>
      <c r="MDS28" s="222">
        <f t="shared" ref="MDS28" si="8892">MDQ28*$C$28</f>
        <v>3.7213609200558353E+61</v>
      </c>
      <c r="MDT28" s="222">
        <f t="shared" ref="MDT28" si="8893">MDR28*$C$28</f>
        <v>0</v>
      </c>
      <c r="MDU28" s="222">
        <f t="shared" ref="MDU28" si="8894">MDS28*$C$28</f>
        <v>3.8330017476575106E+61</v>
      </c>
      <c r="MDV28" s="222">
        <f t="shared" ref="MDV28" si="8895">MDT28*$C$28</f>
        <v>0</v>
      </c>
      <c r="MDW28" s="222">
        <f t="shared" ref="MDW28" si="8896">MDU28*$C$28</f>
        <v>3.9479918000872363E+61</v>
      </c>
      <c r="MDX28" s="222">
        <f t="shared" ref="MDX28" si="8897">MDV28*$C$28</f>
        <v>0</v>
      </c>
      <c r="MDY28" s="222">
        <f t="shared" ref="MDY28" si="8898">MDW28*$C$28</f>
        <v>4.0664315540898536E+61</v>
      </c>
      <c r="MDZ28" s="222">
        <f t="shared" ref="MDZ28" si="8899">MDX28*$C$28</f>
        <v>0</v>
      </c>
      <c r="MEA28" s="222">
        <f t="shared" ref="MEA28" si="8900">MDY28*$C$28</f>
        <v>4.1884245007125496E+61</v>
      </c>
      <c r="MEB28" s="222">
        <f t="shared" ref="MEB28" si="8901">MDZ28*$C$28</f>
        <v>0</v>
      </c>
      <c r="MEC28" s="222">
        <f t="shared" ref="MEC28" si="8902">MEA28*$C$28</f>
        <v>4.314077235733926E+61</v>
      </c>
      <c r="MED28" s="222">
        <f t="shared" ref="MED28" si="8903">MEB28*$C$28</f>
        <v>0</v>
      </c>
      <c r="MEE28" s="222">
        <f t="shared" ref="MEE28" si="8904">MEC28*$C$28</f>
        <v>4.4434995528059441E+61</v>
      </c>
      <c r="MEF28" s="222">
        <f t="shared" ref="MEF28" si="8905">MED28*$C$28</f>
        <v>0</v>
      </c>
      <c r="MEG28" s="222">
        <f t="shared" ref="MEG28" si="8906">MEE28*$C$28</f>
        <v>4.5768045393901225E+61</v>
      </c>
      <c r="MEH28" s="222">
        <f t="shared" ref="MEH28" si="8907">MEF28*$C$28</f>
        <v>0</v>
      </c>
      <c r="MEI28" s="222">
        <f t="shared" ref="MEI28" si="8908">MEG28*$C$28</f>
        <v>4.7141086755718264E+61</v>
      </c>
      <c r="MEJ28" s="222">
        <f t="shared" ref="MEJ28" si="8909">MEH28*$C$28</f>
        <v>0</v>
      </c>
      <c r="MEK28" s="222">
        <f t="shared" ref="MEK28" si="8910">MEI28*$C$28</f>
        <v>4.8555319358389811E+61</v>
      </c>
      <c r="MEL28" s="222">
        <f t="shared" ref="MEL28" si="8911">MEJ28*$C$28</f>
        <v>0</v>
      </c>
      <c r="MEM28" s="222">
        <f t="shared" ref="MEM28" si="8912">MEK28*$C$28</f>
        <v>5.0011978939141507E+61</v>
      </c>
      <c r="MEN28" s="222">
        <f t="shared" ref="MEN28" si="8913">MEL28*$C$28</f>
        <v>0</v>
      </c>
      <c r="MEO28" s="222">
        <f t="shared" ref="MEO28" si="8914">MEM28*$C$28</f>
        <v>5.1512338307315756E+61</v>
      </c>
      <c r="MEP28" s="222">
        <f t="shared" ref="MEP28" si="8915">MEN28*$C$28</f>
        <v>0</v>
      </c>
      <c r="MEQ28" s="222">
        <f t="shared" ref="MEQ28" si="8916">MEO28*$C$28</f>
        <v>5.3057708456535226E+61</v>
      </c>
      <c r="MER28" s="222">
        <f t="shared" ref="MER28" si="8917">MEP28*$C$28</f>
        <v>0</v>
      </c>
      <c r="MES28" s="222">
        <f t="shared" ref="MES28" si="8918">MEQ28*$C$28</f>
        <v>5.464943971023128E+61</v>
      </c>
      <c r="MET28" s="222">
        <f t="shared" ref="MET28" si="8919">MER28*$C$28</f>
        <v>0</v>
      </c>
      <c r="MEU28" s="222">
        <f t="shared" ref="MEU28" si="8920">MES28*$C$28</f>
        <v>5.6288922901538221E+61</v>
      </c>
      <c r="MEV28" s="222">
        <f t="shared" ref="MEV28" si="8921">MET28*$C$28</f>
        <v>0</v>
      </c>
      <c r="MEW28" s="222">
        <f t="shared" ref="MEW28" si="8922">MEU28*$C$28</f>
        <v>5.7977590588584367E+61</v>
      </c>
      <c r="MEX28" s="222">
        <f t="shared" ref="MEX28" si="8923">MEV28*$C$28</f>
        <v>0</v>
      </c>
      <c r="MEY28" s="222">
        <f t="shared" ref="MEY28" si="8924">MEW28*$C$28</f>
        <v>5.9716918306241898E+61</v>
      </c>
      <c r="MEZ28" s="222">
        <f t="shared" ref="MEZ28" si="8925">MEX28*$C$28</f>
        <v>0</v>
      </c>
      <c r="MFA28" s="222">
        <f t="shared" ref="MFA28" si="8926">MEY28*$C$28</f>
        <v>6.1508425855429152E+61</v>
      </c>
      <c r="MFB28" s="222">
        <f t="shared" ref="MFB28" si="8927">MEZ28*$C$28</f>
        <v>0</v>
      </c>
      <c r="MFC28" s="222">
        <f t="shared" ref="MFC28" si="8928">MFA28*$C$28</f>
        <v>6.3353678631092024E+61</v>
      </c>
      <c r="MFD28" s="222">
        <f t="shared" ref="MFD28" si="8929">MFB28*$C$28</f>
        <v>0</v>
      </c>
      <c r="MFE28" s="222">
        <f t="shared" ref="MFE28" si="8930">MFC28*$C$28</f>
        <v>6.5254288990024787E+61</v>
      </c>
      <c r="MFF28" s="222">
        <f t="shared" ref="MFF28" si="8931">MFD28*$C$28</f>
        <v>0</v>
      </c>
      <c r="MFG28" s="222">
        <f t="shared" ref="MFG28" si="8932">MFE28*$C$28</f>
        <v>6.7211917659725531E+61</v>
      </c>
      <c r="MFH28" s="222">
        <f t="shared" ref="MFH28" si="8933">MFF28*$C$28</f>
        <v>0</v>
      </c>
      <c r="MFI28" s="222">
        <f t="shared" ref="MFI28" si="8934">MFG28*$C$28</f>
        <v>6.9228275189517304E+61</v>
      </c>
      <c r="MFJ28" s="222">
        <f t="shared" ref="MFJ28" si="8935">MFH28*$C$28</f>
        <v>0</v>
      </c>
      <c r="MFK28" s="222">
        <f t="shared" ref="MFK28" si="8936">MFI28*$C$28</f>
        <v>7.1305123445202822E+61</v>
      </c>
      <c r="MFL28" s="222">
        <f t="shared" ref="MFL28" si="8937">MFJ28*$C$28</f>
        <v>0</v>
      </c>
      <c r="MFM28" s="222">
        <f t="shared" ref="MFM28" si="8938">MFK28*$C$28</f>
        <v>7.344427714855891E+61</v>
      </c>
      <c r="MFN28" s="222">
        <f t="shared" ref="MFN28" si="8939">MFL28*$C$28</f>
        <v>0</v>
      </c>
      <c r="MFO28" s="222">
        <f t="shared" ref="MFO28" si="8940">MFM28*$C$28</f>
        <v>7.5647605463015684E+61</v>
      </c>
      <c r="MFP28" s="222">
        <f t="shared" ref="MFP28" si="8941">MFN28*$C$28</f>
        <v>0</v>
      </c>
      <c r="MFQ28" s="222">
        <f t="shared" ref="MFQ28" si="8942">MFO28*$C$28</f>
        <v>7.7917033626906162E+61</v>
      </c>
      <c r="MFR28" s="222">
        <f t="shared" ref="MFR28" si="8943">MFP28*$C$28</f>
        <v>0</v>
      </c>
      <c r="MFS28" s="222">
        <f t="shared" ref="MFS28" si="8944">MFQ28*$C$28</f>
        <v>8.0254544635713354E+61</v>
      </c>
      <c r="MFT28" s="222">
        <f t="shared" ref="MFT28" si="8945">MFR28*$C$28</f>
        <v>0</v>
      </c>
      <c r="MFU28" s="222">
        <f t="shared" ref="MFU28" si="8946">MFS28*$C$28</f>
        <v>8.2662180974784753E+61</v>
      </c>
      <c r="MFV28" s="222">
        <f t="shared" ref="MFV28" si="8947">MFT28*$C$28</f>
        <v>0</v>
      </c>
      <c r="MFW28" s="222">
        <f t="shared" ref="MFW28" si="8948">MFU28*$C$28</f>
        <v>8.5142046404028298E+61</v>
      </c>
      <c r="MFX28" s="222">
        <f t="shared" ref="MFX28" si="8949">MFV28*$C$28</f>
        <v>0</v>
      </c>
      <c r="MFY28" s="222">
        <f t="shared" ref="MFY28" si="8950">MFW28*$C$28</f>
        <v>8.7696307796149151E+61</v>
      </c>
      <c r="MFZ28" s="222">
        <f t="shared" ref="MFZ28" si="8951">MFX28*$C$28</f>
        <v>0</v>
      </c>
      <c r="MGA28" s="222">
        <f t="shared" ref="MGA28" si="8952">MFY28*$C$28</f>
        <v>9.0327197030033625E+61</v>
      </c>
      <c r="MGB28" s="222">
        <f t="shared" ref="MGB28" si="8953">MFZ28*$C$28</f>
        <v>0</v>
      </c>
      <c r="MGC28" s="222">
        <f t="shared" ref="MGC28" si="8954">MGA28*$C$28</f>
        <v>9.3037012940934637E+61</v>
      </c>
      <c r="MGD28" s="222">
        <f t="shared" ref="MGD28" si="8955">MGB28*$C$28</f>
        <v>0</v>
      </c>
      <c r="MGE28" s="222">
        <f t="shared" ref="MGE28" si="8956">MGC28*$C$28</f>
        <v>9.5828123329162674E+61</v>
      </c>
      <c r="MGF28" s="222">
        <f t="shared" ref="MGF28" si="8957">MGD28*$C$28</f>
        <v>0</v>
      </c>
      <c r="MGG28" s="222">
        <f t="shared" ref="MGG28" si="8958">MGE28*$C$28</f>
        <v>9.8702967029037554E+61</v>
      </c>
      <c r="MGH28" s="222">
        <f t="shared" ref="MGH28" si="8959">MGF28*$C$28</f>
        <v>0</v>
      </c>
      <c r="MGI28" s="222">
        <f t="shared" ref="MGI28" si="8960">MGG28*$C$28</f>
        <v>1.0166405603990868E+62</v>
      </c>
      <c r="MGJ28" s="222">
        <f t="shared" ref="MGJ28" si="8961">MGH28*$C$28</f>
        <v>0</v>
      </c>
      <c r="MGK28" s="222">
        <f t="shared" ref="MGK28" si="8962">MGI28*$C$28</f>
        <v>1.0471397772110594E+62</v>
      </c>
      <c r="MGL28" s="222">
        <f t="shared" ref="MGL28" si="8963">MGJ28*$C$28</f>
        <v>0</v>
      </c>
      <c r="MGM28" s="222">
        <f t="shared" ref="MGM28" si="8964">MGK28*$C$28</f>
        <v>1.0785539705273911E+62</v>
      </c>
      <c r="MGN28" s="222">
        <f t="shared" ref="MGN28" si="8965">MGL28*$C$28</f>
        <v>0</v>
      </c>
      <c r="MGO28" s="222">
        <f t="shared" ref="MGO28" si="8966">MGM28*$C$28</f>
        <v>1.1109105896432129E+62</v>
      </c>
      <c r="MGP28" s="222">
        <f t="shared" ref="MGP28" si="8967">MGN28*$C$28</f>
        <v>0</v>
      </c>
      <c r="MGQ28" s="222">
        <f t="shared" ref="MGQ28" si="8968">MGO28*$C$28</f>
        <v>1.1442379073325093E+62</v>
      </c>
      <c r="MGR28" s="222">
        <f t="shared" ref="MGR28" si="8969">MGP28*$C$28</f>
        <v>0</v>
      </c>
      <c r="MGS28" s="222">
        <f t="shared" ref="MGS28" si="8970">MGQ28*$C$28</f>
        <v>1.1785650445524846E+62</v>
      </c>
      <c r="MGT28" s="222">
        <f t="shared" ref="MGT28" si="8971">MGR28*$C$28</f>
        <v>0</v>
      </c>
      <c r="MGU28" s="222">
        <f t="shared" ref="MGU28" si="8972">MGS28*$C$28</f>
        <v>1.2139219958890591E+62</v>
      </c>
      <c r="MGV28" s="222">
        <f t="shared" ref="MGV28" si="8973">MGT28*$C$28</f>
        <v>0</v>
      </c>
      <c r="MGW28" s="222">
        <f t="shared" ref="MGW28" si="8974">MGU28*$C$28</f>
        <v>1.250339655765731E+62</v>
      </c>
      <c r="MGX28" s="222">
        <f t="shared" ref="MGX28" si="8975">MGV28*$C$28</f>
        <v>0</v>
      </c>
      <c r="MGY28" s="222">
        <f t="shared" ref="MGY28" si="8976">MGW28*$C$28</f>
        <v>1.2878498454387029E+62</v>
      </c>
      <c r="MGZ28" s="222">
        <f t="shared" ref="MGZ28" si="8977">MGX28*$C$28</f>
        <v>0</v>
      </c>
      <c r="MHA28" s="222">
        <f t="shared" ref="MHA28" si="8978">MGY28*$C$28</f>
        <v>1.326485340801864E+62</v>
      </c>
      <c r="MHB28" s="222">
        <f t="shared" ref="MHB28" si="8979">MGZ28*$C$28</f>
        <v>0</v>
      </c>
      <c r="MHC28" s="222">
        <f t="shared" ref="MHC28" si="8980">MHA28*$C$28</f>
        <v>1.36627990102592E+62</v>
      </c>
      <c r="MHD28" s="222">
        <f t="shared" ref="MHD28" si="8981">MHB28*$C$28</f>
        <v>0</v>
      </c>
      <c r="MHE28" s="222">
        <f t="shared" ref="MHE28" si="8982">MHC28*$C$28</f>
        <v>1.4072682980566976E+62</v>
      </c>
      <c r="MHF28" s="222">
        <f t="shared" ref="MHF28" si="8983">MHD28*$C$28</f>
        <v>0</v>
      </c>
      <c r="MHG28" s="222">
        <f t="shared" ref="MHG28" si="8984">MHE28*$C$28</f>
        <v>1.4494863469983985E+62</v>
      </c>
      <c r="MHH28" s="222">
        <f t="shared" ref="MHH28" si="8985">MHF28*$C$28</f>
        <v>0</v>
      </c>
      <c r="MHI28" s="222">
        <f t="shared" ref="MHI28" si="8986">MHG28*$C$28</f>
        <v>1.4929709374083506E+62</v>
      </c>
      <c r="MHJ28" s="222">
        <f t="shared" ref="MHJ28" si="8987">MHH28*$C$28</f>
        <v>0</v>
      </c>
      <c r="MHK28" s="222">
        <f t="shared" ref="MHK28" si="8988">MHI28*$C$28</f>
        <v>1.5377600655306011E+62</v>
      </c>
      <c r="MHL28" s="222">
        <f t="shared" ref="MHL28" si="8989">MHJ28*$C$28</f>
        <v>0</v>
      </c>
      <c r="MHM28" s="222">
        <f t="shared" ref="MHM28" si="8990">MHK28*$C$28</f>
        <v>1.5838928674965192E+62</v>
      </c>
      <c r="MHN28" s="222">
        <f t="shared" ref="MHN28" si="8991">MHL28*$C$28</f>
        <v>0</v>
      </c>
      <c r="MHO28" s="222">
        <f t="shared" ref="MHO28" si="8992">MHM28*$C$28</f>
        <v>1.6314096535214149E+62</v>
      </c>
      <c r="MHP28" s="222">
        <f t="shared" ref="MHP28" si="8993">MHN28*$C$28</f>
        <v>0</v>
      </c>
      <c r="MHQ28" s="222">
        <f t="shared" ref="MHQ28" si="8994">MHO28*$C$28</f>
        <v>1.6803519431270575E+62</v>
      </c>
      <c r="MHR28" s="222">
        <f t="shared" ref="MHR28" si="8995">MHP28*$C$28</f>
        <v>0</v>
      </c>
      <c r="MHS28" s="222">
        <f t="shared" ref="MHS28" si="8996">MHQ28*$C$28</f>
        <v>1.7307625014208693E+62</v>
      </c>
      <c r="MHT28" s="222">
        <f t="shared" ref="MHT28" si="8997">MHR28*$C$28</f>
        <v>0</v>
      </c>
      <c r="MHU28" s="222">
        <f t="shared" ref="MHU28" si="8998">MHS28*$C$28</f>
        <v>1.7826853764634954E+62</v>
      </c>
      <c r="MHV28" s="222">
        <f t="shared" ref="MHV28" si="8999">MHT28*$C$28</f>
        <v>0</v>
      </c>
      <c r="MHW28" s="222">
        <f t="shared" ref="MHW28" si="9000">MHU28*$C$28</f>
        <v>1.8361659377574003E+62</v>
      </c>
      <c r="MHX28" s="222">
        <f t="shared" ref="MHX28" si="9001">MHV28*$C$28</f>
        <v>0</v>
      </c>
      <c r="MHY28" s="222">
        <f t="shared" ref="MHY28" si="9002">MHW28*$C$28</f>
        <v>1.8912509158901223E+62</v>
      </c>
      <c r="MHZ28" s="222">
        <f t="shared" ref="MHZ28" si="9003">MHX28*$C$28</f>
        <v>0</v>
      </c>
      <c r="MIA28" s="222">
        <f t="shared" ref="MIA28" si="9004">MHY28*$C$28</f>
        <v>1.9479884433668261E+62</v>
      </c>
      <c r="MIB28" s="222">
        <f t="shared" ref="MIB28" si="9005">MHZ28*$C$28</f>
        <v>0</v>
      </c>
      <c r="MIC28" s="222">
        <f t="shared" ref="MIC28" si="9006">MIA28*$C$28</f>
        <v>2.0064280966678309E+62</v>
      </c>
      <c r="MID28" s="222">
        <f t="shared" ref="MID28" si="9007">MIB28*$C$28</f>
        <v>0</v>
      </c>
      <c r="MIE28" s="222">
        <f t="shared" ref="MIE28" si="9008">MIC28*$C$28</f>
        <v>2.0666209395678658E+62</v>
      </c>
      <c r="MIF28" s="222">
        <f t="shared" ref="MIF28" si="9009">MID28*$C$28</f>
        <v>0</v>
      </c>
      <c r="MIG28" s="222">
        <f t="shared" ref="MIG28" si="9010">MIE28*$C$28</f>
        <v>2.1286195677549021E+62</v>
      </c>
      <c r="MIH28" s="222">
        <f t="shared" ref="MIH28" si="9011">MIF28*$C$28</f>
        <v>0</v>
      </c>
      <c r="MII28" s="222">
        <f t="shared" ref="MII28" si="9012">MIG28*$C$28</f>
        <v>2.1924781547875493E+62</v>
      </c>
      <c r="MIJ28" s="222">
        <f t="shared" ref="MIJ28" si="9013">MIH28*$C$28</f>
        <v>0</v>
      </c>
      <c r="MIK28" s="222">
        <f t="shared" ref="MIK28" si="9014">MII28*$C$28</f>
        <v>2.2582524994311761E+62</v>
      </c>
      <c r="MIL28" s="222">
        <f t="shared" ref="MIL28" si="9015">MIJ28*$C$28</f>
        <v>0</v>
      </c>
      <c r="MIM28" s="222">
        <f t="shared" ref="MIM28" si="9016">MIK28*$C$28</f>
        <v>2.3260000744141115E+62</v>
      </c>
      <c r="MIN28" s="222">
        <f t="shared" ref="MIN28" si="9017">MIL28*$C$28</f>
        <v>0</v>
      </c>
      <c r="MIO28" s="222">
        <f t="shared" ref="MIO28" si="9018">MIM28*$C$28</f>
        <v>2.395780076646535E+62</v>
      </c>
      <c r="MIP28" s="222">
        <f t="shared" ref="MIP28" si="9019">MIN28*$C$28</f>
        <v>0</v>
      </c>
      <c r="MIQ28" s="222">
        <f t="shared" ref="MIQ28" si="9020">MIO28*$C$28</f>
        <v>2.4676534789459312E+62</v>
      </c>
      <c r="MIR28" s="222">
        <f t="shared" ref="MIR28" si="9021">MIP28*$C$28</f>
        <v>0</v>
      </c>
      <c r="MIS28" s="222">
        <f t="shared" ref="MIS28" si="9022">MIQ28*$C$28</f>
        <v>2.5416830833143094E+62</v>
      </c>
      <c r="MIT28" s="222">
        <f t="shared" ref="MIT28" si="9023">MIR28*$C$28</f>
        <v>0</v>
      </c>
      <c r="MIU28" s="222">
        <f t="shared" ref="MIU28" si="9024">MIS28*$C$28</f>
        <v>2.6179335758137386E+62</v>
      </c>
      <c r="MIV28" s="222">
        <f t="shared" ref="MIV28" si="9025">MIT28*$C$28</f>
        <v>0</v>
      </c>
      <c r="MIW28" s="222">
        <f t="shared" ref="MIW28" si="9026">MIU28*$C$28</f>
        <v>2.696471583088151E+62</v>
      </c>
      <c r="MIX28" s="222">
        <f t="shared" ref="MIX28" si="9027">MIV28*$C$28</f>
        <v>0</v>
      </c>
      <c r="MIY28" s="222">
        <f t="shared" ref="MIY28" si="9028">MIW28*$C$28</f>
        <v>2.7773657305807954E+62</v>
      </c>
      <c r="MIZ28" s="222">
        <f t="shared" ref="MIZ28" si="9029">MIX28*$C$28</f>
        <v>0</v>
      </c>
      <c r="MJA28" s="222">
        <f t="shared" ref="MJA28" si="9030">MIY28*$C$28</f>
        <v>2.8606867024982193E+62</v>
      </c>
      <c r="MJB28" s="222">
        <f t="shared" ref="MJB28" si="9031">MIZ28*$C$28</f>
        <v>0</v>
      </c>
      <c r="MJC28" s="222">
        <f t="shared" ref="MJC28" si="9032">MJA28*$C$28</f>
        <v>2.946507303573166E+62</v>
      </c>
      <c r="MJD28" s="222">
        <f t="shared" ref="MJD28" si="9033">MJB28*$C$28</f>
        <v>0</v>
      </c>
      <c r="MJE28" s="222">
        <f t="shared" ref="MJE28" si="9034">MJC28*$C$28</f>
        <v>3.0349025226803611E+62</v>
      </c>
      <c r="MJF28" s="222">
        <f t="shared" ref="MJF28" si="9035">MJD28*$C$28</f>
        <v>0</v>
      </c>
      <c r="MJG28" s="222">
        <f t="shared" ref="MJG28" si="9036">MJE28*$C$28</f>
        <v>3.1259495983607721E+62</v>
      </c>
      <c r="MJH28" s="222">
        <f t="shared" ref="MJH28" si="9037">MJF28*$C$28</f>
        <v>0</v>
      </c>
      <c r="MJI28" s="222">
        <f t="shared" ref="MJI28" si="9038">MJG28*$C$28</f>
        <v>3.2197280863115954E+62</v>
      </c>
      <c r="MJJ28" s="222">
        <f t="shared" ref="MJJ28" si="9039">MJH28*$C$28</f>
        <v>0</v>
      </c>
      <c r="MJK28" s="222">
        <f t="shared" ref="MJK28" si="9040">MJI28*$C$28</f>
        <v>3.3163199289009433E+62</v>
      </c>
      <c r="MJL28" s="222">
        <f t="shared" ref="MJL28" si="9041">MJJ28*$C$28</f>
        <v>0</v>
      </c>
      <c r="MJM28" s="222">
        <f t="shared" ref="MJM28" si="9042">MJK28*$C$28</f>
        <v>3.4158095267679718E+62</v>
      </c>
      <c r="MJN28" s="222">
        <f t="shared" ref="MJN28" si="9043">MJL28*$C$28</f>
        <v>0</v>
      </c>
      <c r="MJO28" s="222">
        <f t="shared" ref="MJO28" si="9044">MJM28*$C$28</f>
        <v>3.5182838125710109E+62</v>
      </c>
      <c r="MJP28" s="222">
        <f t="shared" ref="MJP28" si="9045">MJN28*$C$28</f>
        <v>0</v>
      </c>
      <c r="MJQ28" s="222">
        <f t="shared" ref="MJQ28" si="9046">MJO28*$C$28</f>
        <v>3.6238323269481416E+62</v>
      </c>
      <c r="MJR28" s="222">
        <f t="shared" ref="MJR28" si="9047">MJP28*$C$28</f>
        <v>0</v>
      </c>
      <c r="MJS28" s="222">
        <f t="shared" ref="MJS28" si="9048">MJQ28*$C$28</f>
        <v>3.7325472967565861E+62</v>
      </c>
      <c r="MJT28" s="222">
        <f t="shared" ref="MJT28" si="9049">MJR28*$C$28</f>
        <v>0</v>
      </c>
      <c r="MJU28" s="222">
        <f t="shared" ref="MJU28" si="9050">MJS28*$C$28</f>
        <v>3.8445237156592838E+62</v>
      </c>
      <c r="MJV28" s="222">
        <f t="shared" ref="MJV28" si="9051">MJT28*$C$28</f>
        <v>0</v>
      </c>
      <c r="MJW28" s="222">
        <f t="shared" ref="MJW28" si="9052">MJU28*$C$28</f>
        <v>3.9598594271290624E+62</v>
      </c>
      <c r="MJX28" s="222">
        <f t="shared" ref="MJX28" si="9053">MJV28*$C$28</f>
        <v>0</v>
      </c>
      <c r="MJY28" s="222">
        <f t="shared" ref="MJY28" si="9054">MJW28*$C$28</f>
        <v>4.0786552099429344E+62</v>
      </c>
      <c r="MJZ28" s="222">
        <f t="shared" ref="MJZ28" si="9055">MJX28*$C$28</f>
        <v>0</v>
      </c>
      <c r="MKA28" s="222">
        <f t="shared" ref="MKA28" si="9056">MJY28*$C$28</f>
        <v>4.2010148662412221E+62</v>
      </c>
      <c r="MKB28" s="222">
        <f t="shared" ref="MKB28" si="9057">MJZ28*$C$28</f>
        <v>0</v>
      </c>
      <c r="MKC28" s="222">
        <f t="shared" ref="MKC28" si="9058">MKA28*$C$28</f>
        <v>4.3270453122284591E+62</v>
      </c>
      <c r="MKD28" s="222">
        <f t="shared" ref="MKD28" si="9059">MKB28*$C$28</f>
        <v>0</v>
      </c>
      <c r="MKE28" s="222">
        <f t="shared" ref="MKE28" si="9060">MKC28*$C$28</f>
        <v>4.4568566715953135E+62</v>
      </c>
      <c r="MKF28" s="222">
        <f t="shared" ref="MKF28" si="9061">MKD28*$C$28</f>
        <v>0</v>
      </c>
      <c r="MKG28" s="222">
        <f t="shared" ref="MKG28" si="9062">MKE28*$C$28</f>
        <v>4.5905623717431726E+62</v>
      </c>
      <c r="MKH28" s="222">
        <f t="shared" ref="MKH28" si="9063">MKF28*$C$28</f>
        <v>0</v>
      </c>
      <c r="MKI28" s="222">
        <f t="shared" ref="MKI28" si="9064">MKG28*$C$28</f>
        <v>4.7282792428954677E+62</v>
      </c>
      <c r="MKJ28" s="222">
        <f t="shared" ref="MKJ28" si="9065">MKH28*$C$28</f>
        <v>0</v>
      </c>
      <c r="MKK28" s="222">
        <f t="shared" ref="MKK28" si="9066">MKI28*$C$28</f>
        <v>4.8701276201823321E+62</v>
      </c>
      <c r="MKL28" s="222">
        <f t="shared" ref="MKL28" si="9067">MKJ28*$C$28</f>
        <v>0</v>
      </c>
      <c r="MKM28" s="222">
        <f t="shared" ref="MKM28" si="9068">MKK28*$C$28</f>
        <v>5.0162314487878023E+62</v>
      </c>
      <c r="MKN28" s="222">
        <f t="shared" ref="MKN28" si="9069">MKL28*$C$28</f>
        <v>0</v>
      </c>
      <c r="MKO28" s="222">
        <f t="shared" ref="MKO28" si="9070">MKM28*$C$28</f>
        <v>5.1667183922514365E+62</v>
      </c>
      <c r="MKP28" s="222">
        <f t="shared" ref="MKP28" si="9071">MKN28*$C$28</f>
        <v>0</v>
      </c>
      <c r="MKQ28" s="222">
        <f t="shared" ref="MKQ28" si="9072">MKO28*$C$28</f>
        <v>5.3217199440189798E+62</v>
      </c>
      <c r="MKR28" s="222">
        <f t="shared" ref="MKR28" si="9073">MKP28*$C$28</f>
        <v>0</v>
      </c>
      <c r="MKS28" s="222">
        <f t="shared" ref="MKS28" si="9074">MKQ28*$C$28</f>
        <v>5.4813715423395493E+62</v>
      </c>
      <c r="MKT28" s="222">
        <f t="shared" ref="MKT28" si="9075">MKR28*$C$28</f>
        <v>0</v>
      </c>
      <c r="MKU28" s="222">
        <f t="shared" ref="MKU28" si="9076">MKS28*$C$28</f>
        <v>5.645812688609736E+62</v>
      </c>
      <c r="MKV28" s="222">
        <f t="shared" ref="MKV28" si="9077">MKT28*$C$28</f>
        <v>0</v>
      </c>
      <c r="MKW28" s="222">
        <f t="shared" ref="MKW28" si="9078">MKU28*$C$28</f>
        <v>5.8151870692680279E+62</v>
      </c>
      <c r="MKX28" s="222">
        <f t="shared" ref="MKX28" si="9079">MKV28*$C$28</f>
        <v>0</v>
      </c>
      <c r="MKY28" s="222">
        <f t="shared" ref="MKY28" si="9080">MKW28*$C$28</f>
        <v>5.9896426813460688E+62</v>
      </c>
      <c r="MKZ28" s="222">
        <f t="shared" ref="MKZ28" si="9081">MKX28*$C$28</f>
        <v>0</v>
      </c>
      <c r="MLA28" s="222">
        <f t="shared" ref="MLA28" si="9082">MKY28*$C$28</f>
        <v>6.1693319617864508E+62</v>
      </c>
      <c r="MLB28" s="222">
        <f t="shared" ref="MLB28" si="9083">MKZ28*$C$28</f>
        <v>0</v>
      </c>
      <c r="MLC28" s="222">
        <f t="shared" ref="MLC28" si="9084">MLA28*$C$28</f>
        <v>6.3544119206400448E+62</v>
      </c>
      <c r="MLD28" s="222">
        <f t="shared" ref="MLD28" si="9085">MLB28*$C$28</f>
        <v>0</v>
      </c>
      <c r="MLE28" s="222">
        <f t="shared" ref="MLE28" si="9086">MLC28*$C$28</f>
        <v>6.5450442782592463E+62</v>
      </c>
      <c r="MLF28" s="222">
        <f t="shared" ref="MLF28" si="9087">MLD28*$C$28</f>
        <v>0</v>
      </c>
      <c r="MLG28" s="222">
        <f t="shared" ref="MLG28" si="9088">MLE28*$C$28</f>
        <v>6.7413956066070241E+62</v>
      </c>
      <c r="MLH28" s="222">
        <f t="shared" ref="MLH28" si="9089">MLF28*$C$28</f>
        <v>0</v>
      </c>
      <c r="MLI28" s="222">
        <f t="shared" ref="MLI28" si="9090">MLG28*$C$28</f>
        <v>6.9436374748052353E+62</v>
      </c>
      <c r="MLJ28" s="222">
        <f t="shared" ref="MLJ28" si="9091">MLH28*$C$28</f>
        <v>0</v>
      </c>
      <c r="MLK28" s="222">
        <f t="shared" ref="MLK28" si="9092">MLI28*$C$28</f>
        <v>7.1519465990493929E+62</v>
      </c>
      <c r="MLL28" s="222">
        <f t="shared" ref="MLL28" si="9093">MLJ28*$C$28</f>
        <v>0</v>
      </c>
      <c r="MLM28" s="222">
        <f t="shared" ref="MLM28" si="9094">MLK28*$C$28</f>
        <v>7.3665049970208752E+62</v>
      </c>
      <c r="MLN28" s="222">
        <f t="shared" ref="MLN28" si="9095">MLL28*$C$28</f>
        <v>0</v>
      </c>
      <c r="MLO28" s="222">
        <f t="shared" ref="MLO28" si="9096">MLM28*$C$28</f>
        <v>7.5875001469315014E+62</v>
      </c>
      <c r="MLP28" s="222">
        <f t="shared" ref="MLP28" si="9097">MLN28*$C$28</f>
        <v>0</v>
      </c>
      <c r="MLQ28" s="222">
        <f t="shared" ref="MLQ28" si="9098">MLO28*$C$28</f>
        <v>7.8151251513394471E+62</v>
      </c>
      <c r="MLR28" s="222">
        <f t="shared" ref="MLR28" si="9099">MLP28*$C$28</f>
        <v>0</v>
      </c>
      <c r="MLS28" s="222">
        <f t="shared" ref="MLS28" si="9100">MLQ28*$C$28</f>
        <v>8.0495789058796307E+62</v>
      </c>
      <c r="MLT28" s="222">
        <f t="shared" ref="MLT28" si="9101">MLR28*$C$28</f>
        <v>0</v>
      </c>
      <c r="MLU28" s="222">
        <f t="shared" ref="MLU28" si="9102">MLS28*$C$28</f>
        <v>8.2910662730560206E+62</v>
      </c>
      <c r="MLV28" s="222">
        <f t="shared" ref="MLV28" si="9103">MLT28*$C$28</f>
        <v>0</v>
      </c>
      <c r="MLW28" s="222">
        <f t="shared" ref="MLW28" si="9104">MLU28*$C$28</f>
        <v>8.539798261247702E+62</v>
      </c>
      <c r="MLX28" s="222">
        <f t="shared" ref="MLX28" si="9105">MLV28*$C$28</f>
        <v>0</v>
      </c>
      <c r="MLY28" s="222">
        <f t="shared" ref="MLY28" si="9106">MLW28*$C$28</f>
        <v>8.7959922090851332E+62</v>
      </c>
      <c r="MLZ28" s="222">
        <f t="shared" ref="MLZ28" si="9107">MLX28*$C$28</f>
        <v>0</v>
      </c>
      <c r="MMA28" s="222">
        <f t="shared" ref="MMA28" si="9108">MLY28*$C$28</f>
        <v>9.0598719753576873E+62</v>
      </c>
      <c r="MMB28" s="222">
        <f t="shared" ref="MMB28" si="9109">MLZ28*$C$28</f>
        <v>0</v>
      </c>
      <c r="MMC28" s="222">
        <f t="shared" ref="MMC28" si="9110">MMA28*$C$28</f>
        <v>9.3316681346184178E+62</v>
      </c>
      <c r="MMD28" s="222">
        <f t="shared" ref="MMD28" si="9111">MMB28*$C$28</f>
        <v>0</v>
      </c>
      <c r="MME28" s="222">
        <f t="shared" ref="MME28" si="9112">MMC28*$C$28</f>
        <v>9.6116181786569706E+62</v>
      </c>
      <c r="MMF28" s="222">
        <f t="shared" ref="MMF28" si="9113">MMD28*$C$28</f>
        <v>0</v>
      </c>
      <c r="MMG28" s="222">
        <f t="shared" ref="MMG28" si="9114">MME28*$C$28</f>
        <v>9.8999667240166791E+62</v>
      </c>
      <c r="MMH28" s="222">
        <f t="shared" ref="MMH28" si="9115">MMF28*$C$28</f>
        <v>0</v>
      </c>
      <c r="MMI28" s="222">
        <f t="shared" ref="MMI28" si="9116">MMG28*$C$28</f>
        <v>1.019696572573718E+63</v>
      </c>
      <c r="MMJ28" s="222">
        <f t="shared" ref="MMJ28" si="9117">MMH28*$C$28</f>
        <v>0</v>
      </c>
      <c r="MMK28" s="222">
        <f t="shared" ref="MMK28" si="9118">MMI28*$C$28</f>
        <v>1.0502874697509296E+63</v>
      </c>
      <c r="MML28" s="222">
        <f t="shared" ref="MML28" si="9119">MMJ28*$C$28</f>
        <v>0</v>
      </c>
      <c r="MMM28" s="222">
        <f t="shared" ref="MMM28" si="9120">MMK28*$C$28</f>
        <v>1.0817960938434575E+63</v>
      </c>
      <c r="MMN28" s="222">
        <f t="shared" ref="MMN28" si="9121">MML28*$C$28</f>
        <v>0</v>
      </c>
      <c r="MMO28" s="222">
        <f t="shared" ref="MMO28" si="9122">MMM28*$C$28</f>
        <v>1.1142499766587613E+63</v>
      </c>
      <c r="MMP28" s="222">
        <f t="shared" ref="MMP28" si="9123">MMN28*$C$28</f>
        <v>0</v>
      </c>
      <c r="MMQ28" s="222">
        <f t="shared" ref="MMQ28" si="9124">MMO28*$C$28</f>
        <v>1.1476774759585241E+63</v>
      </c>
      <c r="MMR28" s="222">
        <f t="shared" ref="MMR28" si="9125">MMP28*$C$28</f>
        <v>0</v>
      </c>
      <c r="MMS28" s="222">
        <f t="shared" ref="MMS28" si="9126">MMQ28*$C$28</f>
        <v>1.1821078002372799E+63</v>
      </c>
      <c r="MMT28" s="222">
        <f t="shared" ref="MMT28" si="9127">MMR28*$C$28</f>
        <v>0</v>
      </c>
      <c r="MMU28" s="222">
        <f t="shared" ref="MMU28" si="9128">MMS28*$C$28</f>
        <v>1.2175710342443984E+63</v>
      </c>
      <c r="MMV28" s="222">
        <f t="shared" ref="MMV28" si="9129">MMT28*$C$28</f>
        <v>0</v>
      </c>
      <c r="MMW28" s="222">
        <f t="shared" ref="MMW28" si="9130">MMU28*$C$28</f>
        <v>1.2540981652717304E+63</v>
      </c>
      <c r="MMX28" s="222">
        <f t="shared" ref="MMX28" si="9131">MMV28*$C$28</f>
        <v>0</v>
      </c>
      <c r="MMY28" s="222">
        <f t="shared" ref="MMY28" si="9132">MMW28*$C$28</f>
        <v>1.2917211102298823E+63</v>
      </c>
      <c r="MMZ28" s="222">
        <f t="shared" ref="MMZ28" si="9133">MMX28*$C$28</f>
        <v>0</v>
      </c>
      <c r="MNA28" s="222">
        <f t="shared" ref="MNA28" si="9134">MMY28*$C$28</f>
        <v>1.3304727435367789E+63</v>
      </c>
      <c r="MNB28" s="222">
        <f t="shared" ref="MNB28" si="9135">MMZ28*$C$28</f>
        <v>0</v>
      </c>
      <c r="MNC28" s="222">
        <f t="shared" ref="MNC28" si="9136">MNA28*$C$28</f>
        <v>1.3703869258428823E+63</v>
      </c>
      <c r="MND28" s="222">
        <f t="shared" ref="MND28" si="9137">MNB28*$C$28</f>
        <v>0</v>
      </c>
      <c r="MNE28" s="222">
        <f t="shared" ref="MNE28" si="9138">MNC28*$C$28</f>
        <v>1.4114985336181687E+63</v>
      </c>
      <c r="MNF28" s="222">
        <f t="shared" ref="MNF28" si="9139">MND28*$C$28</f>
        <v>0</v>
      </c>
      <c r="MNG28" s="222">
        <f t="shared" ref="MNG28" si="9140">MNE28*$C$28</f>
        <v>1.4538434896267138E+63</v>
      </c>
      <c r="MNH28" s="222">
        <f t="shared" ref="MNH28" si="9141">MNF28*$C$28</f>
        <v>0</v>
      </c>
      <c r="MNI28" s="222">
        <f t="shared" ref="MNI28" si="9142">MNG28*$C$28</f>
        <v>1.4974587943155152E+63</v>
      </c>
      <c r="MNJ28" s="222">
        <f t="shared" ref="MNJ28" si="9143">MNH28*$C$28</f>
        <v>0</v>
      </c>
      <c r="MNK28" s="222">
        <f t="shared" ref="MNK28" si="9144">MNI28*$C$28</f>
        <v>1.5423825581449807E+63</v>
      </c>
      <c r="MNL28" s="222">
        <f t="shared" ref="MNL28" si="9145">MNJ28*$C$28</f>
        <v>0</v>
      </c>
      <c r="MNM28" s="222">
        <f t="shared" ref="MNM28" si="9146">MNK28*$C$28</f>
        <v>1.5886540348893301E+63</v>
      </c>
      <c r="MNN28" s="222">
        <f t="shared" ref="MNN28" si="9147">MNL28*$C$28</f>
        <v>0</v>
      </c>
      <c r="MNO28" s="222">
        <f t="shared" ref="MNO28" si="9148">MNM28*$C$28</f>
        <v>1.6363136559360101E+63</v>
      </c>
      <c r="MNP28" s="222">
        <f t="shared" ref="MNP28" si="9149">MNN28*$C$28</f>
        <v>0</v>
      </c>
      <c r="MNQ28" s="222">
        <f t="shared" ref="MNQ28" si="9150">MNO28*$C$28</f>
        <v>1.6854030656140904E+63</v>
      </c>
      <c r="MNR28" s="222">
        <f t="shared" ref="MNR28" si="9151">MNP28*$C$28</f>
        <v>0</v>
      </c>
      <c r="MNS28" s="222">
        <f t="shared" ref="MNS28" si="9152">MNQ28*$C$28</f>
        <v>1.7359651575825132E+63</v>
      </c>
      <c r="MNT28" s="222">
        <f t="shared" ref="MNT28" si="9153">MNR28*$C$28</f>
        <v>0</v>
      </c>
      <c r="MNU28" s="222">
        <f t="shared" ref="MNU28" si="9154">MNS28*$C$28</f>
        <v>1.7880441123099888E+63</v>
      </c>
      <c r="MNV28" s="222">
        <f t="shared" ref="MNV28" si="9155">MNT28*$C$28</f>
        <v>0</v>
      </c>
      <c r="MNW28" s="222">
        <f t="shared" ref="MNW28" si="9156">MNU28*$C$28</f>
        <v>1.8416854356792887E+63</v>
      </c>
      <c r="MNX28" s="222">
        <f t="shared" ref="MNX28" si="9157">MNV28*$C$28</f>
        <v>0</v>
      </c>
      <c r="MNY28" s="222">
        <f t="shared" ref="MNY28" si="9158">MNW28*$C$28</f>
        <v>1.8969359987496674E+63</v>
      </c>
      <c r="MNZ28" s="222">
        <f t="shared" ref="MNZ28" si="9159">MNX28*$C$28</f>
        <v>0</v>
      </c>
      <c r="MOA28" s="222">
        <f t="shared" ref="MOA28" si="9160">MNY28*$C$28</f>
        <v>1.9538440787121576E+63</v>
      </c>
      <c r="MOB28" s="222">
        <f t="shared" ref="MOB28" si="9161">MNZ28*$C$28</f>
        <v>0</v>
      </c>
      <c r="MOC28" s="222">
        <f t="shared" ref="MOC28" si="9162">MOA28*$C$28</f>
        <v>2.0124594010735224E+63</v>
      </c>
      <c r="MOD28" s="222">
        <f t="shared" ref="MOD28" si="9163">MOB28*$C$28</f>
        <v>0</v>
      </c>
      <c r="MOE28" s="222">
        <f t="shared" ref="MOE28" si="9164">MOC28*$C$28</f>
        <v>2.0728331831057281E+63</v>
      </c>
      <c r="MOF28" s="222">
        <f t="shared" ref="MOF28" si="9165">MOD28*$C$28</f>
        <v>0</v>
      </c>
      <c r="MOG28" s="222">
        <f t="shared" ref="MOG28" si="9166">MOE28*$C$28</f>
        <v>2.1350181785988998E+63</v>
      </c>
      <c r="MOH28" s="222">
        <f t="shared" ref="MOH28" si="9167">MOF28*$C$28</f>
        <v>0</v>
      </c>
      <c r="MOI28" s="222">
        <f t="shared" ref="MOI28" si="9168">MOG28*$C$28</f>
        <v>2.1990687239568668E+63</v>
      </c>
      <c r="MOJ28" s="222">
        <f t="shared" ref="MOJ28" si="9169">MOH28*$C$28</f>
        <v>0</v>
      </c>
      <c r="MOK28" s="222">
        <f t="shared" ref="MOK28" si="9170">MOI28*$C$28</f>
        <v>2.265040785675573E+63</v>
      </c>
      <c r="MOL28" s="222">
        <f t="shared" ref="MOL28" si="9171">MOJ28*$C$28</f>
        <v>0</v>
      </c>
      <c r="MOM28" s="222">
        <f t="shared" ref="MOM28" si="9172">MOK28*$C$28</f>
        <v>2.3329920092458402E+63</v>
      </c>
      <c r="MON28" s="222">
        <f t="shared" ref="MON28" si="9173">MOL28*$C$28</f>
        <v>0</v>
      </c>
      <c r="MOO28" s="222">
        <f t="shared" ref="MOO28" si="9174">MOM28*$C$28</f>
        <v>2.4029817695232157E+63</v>
      </c>
      <c r="MOP28" s="222">
        <f t="shared" ref="MOP28" si="9175">MON28*$C$28</f>
        <v>0</v>
      </c>
      <c r="MOQ28" s="222">
        <f t="shared" ref="MOQ28" si="9176">MOO28*$C$28</f>
        <v>2.4750712226089123E+63</v>
      </c>
      <c r="MOR28" s="222">
        <f t="shared" ref="MOR28" si="9177">MOP28*$C$28</f>
        <v>0</v>
      </c>
      <c r="MOS28" s="222">
        <f t="shared" ref="MOS28" si="9178">MOQ28*$C$28</f>
        <v>2.5493233592871796E+63</v>
      </c>
      <c r="MOT28" s="222">
        <f t="shared" ref="MOT28" si="9179">MOR28*$C$28</f>
        <v>0</v>
      </c>
      <c r="MOU28" s="222">
        <f t="shared" ref="MOU28" si="9180">MOS28*$C$28</f>
        <v>2.6258030600657951E+63</v>
      </c>
      <c r="MOV28" s="222">
        <f t="shared" ref="MOV28" si="9181">MOT28*$C$28</f>
        <v>0</v>
      </c>
      <c r="MOW28" s="222">
        <f t="shared" ref="MOW28" si="9182">MOU28*$C$28</f>
        <v>2.7045771518677691E+63</v>
      </c>
      <c r="MOX28" s="222">
        <f t="shared" ref="MOX28" si="9183">MOV28*$C$28</f>
        <v>0</v>
      </c>
      <c r="MOY28" s="222">
        <f t="shared" ref="MOY28" si="9184">MOW28*$C$28</f>
        <v>2.7857144664238024E+63</v>
      </c>
      <c r="MOZ28" s="222">
        <f t="shared" ref="MOZ28" si="9185">MOX28*$C$28</f>
        <v>0</v>
      </c>
      <c r="MPA28" s="222">
        <f t="shared" ref="MPA28" si="9186">MOY28*$C$28</f>
        <v>2.8692859004165164E+63</v>
      </c>
      <c r="MPB28" s="222">
        <f t="shared" ref="MPB28" si="9187">MOZ28*$C$28</f>
        <v>0</v>
      </c>
      <c r="MPC28" s="222">
        <f t="shared" ref="MPC28" si="9188">MPA28*$C$28</f>
        <v>2.9553644774290119E+63</v>
      </c>
      <c r="MPD28" s="222">
        <f t="shared" ref="MPD28" si="9189">MPB28*$C$28</f>
        <v>0</v>
      </c>
      <c r="MPE28" s="222">
        <f t="shared" ref="MPE28" si="9190">MPC28*$C$28</f>
        <v>3.0440254117518822E+63</v>
      </c>
      <c r="MPF28" s="222">
        <f t="shared" ref="MPF28" si="9191">MPD28*$C$28</f>
        <v>0</v>
      </c>
      <c r="MPG28" s="222">
        <f t="shared" ref="MPG28" si="9192">MPE28*$C$28</f>
        <v>3.1353461741044387E+63</v>
      </c>
      <c r="MPH28" s="222">
        <f t="shared" ref="MPH28" si="9193">MPF28*$C$28</f>
        <v>0</v>
      </c>
      <c r="MPI28" s="222">
        <f t="shared" ref="MPI28" si="9194">MPG28*$C$28</f>
        <v>3.2294065593275721E+63</v>
      </c>
      <c r="MPJ28" s="222">
        <f t="shared" ref="MPJ28" si="9195">MPH28*$C$28</f>
        <v>0</v>
      </c>
      <c r="MPK28" s="222">
        <f t="shared" ref="MPK28" si="9196">MPI28*$C$28</f>
        <v>3.326288756107399E+63</v>
      </c>
      <c r="MPL28" s="222">
        <f t="shared" ref="MPL28" si="9197">MPJ28*$C$28</f>
        <v>0</v>
      </c>
      <c r="MPM28" s="222">
        <f t="shared" ref="MPM28" si="9198">MPK28*$C$28</f>
        <v>3.426077418790621E+63</v>
      </c>
      <c r="MPN28" s="222">
        <f t="shared" ref="MPN28" si="9199">MPL28*$C$28</f>
        <v>0</v>
      </c>
      <c r="MPO28" s="222">
        <f t="shared" ref="MPO28" si="9200">MPM28*$C$28</f>
        <v>3.52885974135434E+63</v>
      </c>
      <c r="MPP28" s="222">
        <f t="shared" ref="MPP28" si="9201">MPN28*$C$28</f>
        <v>0</v>
      </c>
      <c r="MPQ28" s="222">
        <f t="shared" ref="MPQ28" si="9202">MPO28*$C$28</f>
        <v>3.6347255335949704E+63</v>
      </c>
      <c r="MPR28" s="222">
        <f t="shared" ref="MPR28" si="9203">MPP28*$C$28</f>
        <v>0</v>
      </c>
      <c r="MPS28" s="222">
        <f t="shared" ref="MPS28" si="9204">MPQ28*$C$28</f>
        <v>3.7437672996028196E+63</v>
      </c>
      <c r="MPT28" s="222">
        <f t="shared" ref="MPT28" si="9205">MPR28*$C$28</f>
        <v>0</v>
      </c>
      <c r="MPU28" s="222">
        <f t="shared" ref="MPU28" si="9206">MPS28*$C$28</f>
        <v>3.8560803185909043E+63</v>
      </c>
      <c r="MPV28" s="222">
        <f t="shared" ref="MPV28" si="9207">MPT28*$C$28</f>
        <v>0</v>
      </c>
      <c r="MPW28" s="222">
        <f t="shared" ref="MPW28" si="9208">MPU28*$C$28</f>
        <v>3.9717627281486318E+63</v>
      </c>
      <c r="MPX28" s="222">
        <f t="shared" ref="MPX28" si="9209">MPV28*$C$28</f>
        <v>0</v>
      </c>
      <c r="MPY28" s="222">
        <f t="shared" ref="MPY28" si="9210">MPW28*$C$28</f>
        <v>4.0909156099930905E+63</v>
      </c>
      <c r="MPZ28" s="222">
        <f t="shared" ref="MPZ28" si="9211">MPX28*$C$28</f>
        <v>0</v>
      </c>
      <c r="MQA28" s="222">
        <f t="shared" ref="MQA28" si="9212">MPY28*$C$28</f>
        <v>4.2136430782928832E+63</v>
      </c>
      <c r="MQB28" s="222">
        <f t="shared" ref="MQB28" si="9213">MPZ28*$C$28</f>
        <v>0</v>
      </c>
      <c r="MQC28" s="222">
        <f t="shared" ref="MQC28" si="9214">MQA28*$C$28</f>
        <v>4.3400523706416699E+63</v>
      </c>
      <c r="MQD28" s="222">
        <f t="shared" ref="MQD28" si="9215">MQB28*$C$28</f>
        <v>0</v>
      </c>
      <c r="MQE28" s="222">
        <f t="shared" ref="MQE28" si="9216">MQC28*$C$28</f>
        <v>4.4702539417609203E+63</v>
      </c>
      <c r="MQF28" s="222">
        <f t="shared" ref="MQF28" si="9217">MQD28*$C$28</f>
        <v>0</v>
      </c>
      <c r="MQG28" s="222">
        <f t="shared" ref="MQG28" si="9218">MQE28*$C$28</f>
        <v>4.604361560013748E+63</v>
      </c>
      <c r="MQH28" s="222">
        <f t="shared" ref="MQH28" si="9219">MQF28*$C$28</f>
        <v>0</v>
      </c>
      <c r="MQI28" s="222">
        <f t="shared" ref="MQI28" si="9220">MQG28*$C$28</f>
        <v>4.7424924068141609E+63</v>
      </c>
      <c r="MQJ28" s="222">
        <f t="shared" ref="MQJ28" si="9221">MQH28*$C$28</f>
        <v>0</v>
      </c>
      <c r="MQK28" s="222">
        <f t="shared" ref="MQK28" si="9222">MQI28*$C$28</f>
        <v>4.8847671790185856E+63</v>
      </c>
      <c r="MQL28" s="222">
        <f t="shared" ref="MQL28" si="9223">MQJ28*$C$28</f>
        <v>0</v>
      </c>
      <c r="MQM28" s="222">
        <f t="shared" ref="MQM28" si="9224">MQK28*$C$28</f>
        <v>5.0313101943891437E+63</v>
      </c>
      <c r="MQN28" s="222">
        <f t="shared" ref="MQN28" si="9225">MQL28*$C$28</f>
        <v>0</v>
      </c>
      <c r="MQO28" s="222">
        <f t="shared" ref="MQO28" si="9226">MQM28*$C$28</f>
        <v>5.1822495002208183E+63</v>
      </c>
      <c r="MQP28" s="222">
        <f t="shared" ref="MQP28" si="9227">MQN28*$C$28</f>
        <v>0</v>
      </c>
      <c r="MQQ28" s="222">
        <f t="shared" ref="MQQ28" si="9228">MQO28*$C$28</f>
        <v>5.337716985227443E+63</v>
      </c>
      <c r="MQR28" s="222">
        <f t="shared" ref="MQR28" si="9229">MQP28*$C$28</f>
        <v>0</v>
      </c>
      <c r="MQS28" s="222">
        <f t="shared" ref="MQS28" si="9230">MQQ28*$C$28</f>
        <v>5.4978484947842667E+63</v>
      </c>
      <c r="MQT28" s="222">
        <f t="shared" ref="MQT28" si="9231">MQR28*$C$28</f>
        <v>0</v>
      </c>
      <c r="MQU28" s="222">
        <f t="shared" ref="MQU28" si="9232">MQS28*$C$28</f>
        <v>5.6627839496277949E+63</v>
      </c>
      <c r="MQV28" s="222">
        <f t="shared" ref="MQV28" si="9233">MQT28*$C$28</f>
        <v>0</v>
      </c>
      <c r="MQW28" s="222">
        <f t="shared" ref="MQW28" si="9234">MQU28*$C$28</f>
        <v>5.8326674681166287E+63</v>
      </c>
      <c r="MQX28" s="222">
        <f t="shared" ref="MQX28" si="9235">MQV28*$C$28</f>
        <v>0</v>
      </c>
      <c r="MQY28" s="222">
        <f t="shared" ref="MQY28" si="9236">MQW28*$C$28</f>
        <v>6.007647492160128E+63</v>
      </c>
      <c r="MQZ28" s="222">
        <f t="shared" ref="MQZ28" si="9237">MQX28*$C$28</f>
        <v>0</v>
      </c>
      <c r="MRA28" s="222">
        <f t="shared" ref="MRA28" si="9238">MQY28*$C$28</f>
        <v>6.1878769169249318E+63</v>
      </c>
      <c r="MRB28" s="222">
        <f t="shared" ref="MRB28" si="9239">MQZ28*$C$28</f>
        <v>0</v>
      </c>
      <c r="MRC28" s="222">
        <f t="shared" ref="MRC28" si="9240">MRA28*$C$28</f>
        <v>6.3735132244326796E+63</v>
      </c>
      <c r="MRD28" s="222">
        <f t="shared" ref="MRD28" si="9241">MRB28*$C$28</f>
        <v>0</v>
      </c>
      <c r="MRE28" s="222">
        <f t="shared" ref="MRE28" si="9242">MRC28*$C$28</f>
        <v>6.5647186211656601E+63</v>
      </c>
      <c r="MRF28" s="222">
        <f t="shared" ref="MRF28" si="9243">MRD28*$C$28</f>
        <v>0</v>
      </c>
      <c r="MRG28" s="222">
        <f t="shared" ref="MRG28" si="9244">MRE28*$C$28</f>
        <v>6.7616601798006297E+63</v>
      </c>
      <c r="MRH28" s="222">
        <f t="shared" ref="MRH28" si="9245">MRF28*$C$28</f>
        <v>0</v>
      </c>
      <c r="MRI28" s="222">
        <f t="shared" ref="MRI28" si="9246">MRG28*$C$28</f>
        <v>6.9645099851946485E+63</v>
      </c>
      <c r="MRJ28" s="222">
        <f t="shared" ref="MRJ28" si="9247">MRH28*$C$28</f>
        <v>0</v>
      </c>
      <c r="MRK28" s="222">
        <f t="shared" ref="MRK28" si="9248">MRI28*$C$28</f>
        <v>7.1734452847504885E+63</v>
      </c>
      <c r="MRL28" s="222">
        <f t="shared" ref="MRL28" si="9249">MRJ28*$C$28</f>
        <v>0</v>
      </c>
      <c r="MRM28" s="222">
        <f t="shared" ref="MRM28" si="9250">MRK28*$C$28</f>
        <v>7.3886486432930028E+63</v>
      </c>
      <c r="MRN28" s="222">
        <f t="shared" ref="MRN28" si="9251">MRL28*$C$28</f>
        <v>0</v>
      </c>
      <c r="MRO28" s="222">
        <f t="shared" ref="MRO28" si="9252">MRM28*$C$28</f>
        <v>7.6103081025917937E+63</v>
      </c>
      <c r="MRP28" s="222">
        <f t="shared" ref="MRP28" si="9253">MRN28*$C$28</f>
        <v>0</v>
      </c>
      <c r="MRQ28" s="222">
        <f t="shared" ref="MRQ28" si="9254">MRO28*$C$28</f>
        <v>7.8386173456695478E+63</v>
      </c>
      <c r="MRR28" s="222">
        <f t="shared" ref="MRR28" si="9255">MRP28*$C$28</f>
        <v>0</v>
      </c>
      <c r="MRS28" s="222">
        <f t="shared" ref="MRS28" si="9256">MRQ28*$C$28</f>
        <v>8.0737758660396343E+63</v>
      </c>
      <c r="MRT28" s="222">
        <f t="shared" ref="MRT28" si="9257">MRR28*$C$28</f>
        <v>0</v>
      </c>
      <c r="MRU28" s="222">
        <f t="shared" ref="MRU28" si="9258">MRS28*$C$28</f>
        <v>8.3159891420208234E+63</v>
      </c>
      <c r="MRV28" s="222">
        <f t="shared" ref="MRV28" si="9259">MRT28*$C$28</f>
        <v>0</v>
      </c>
      <c r="MRW28" s="222">
        <f t="shared" ref="MRW28" si="9260">MRU28*$C$28</f>
        <v>8.565468816281448E+63</v>
      </c>
      <c r="MRX28" s="222">
        <f t="shared" ref="MRX28" si="9261">MRV28*$C$28</f>
        <v>0</v>
      </c>
      <c r="MRY28" s="222">
        <f t="shared" ref="MRY28" si="9262">MRW28*$C$28</f>
        <v>8.8224328807698913E+63</v>
      </c>
      <c r="MRZ28" s="222">
        <f t="shared" ref="MRZ28" si="9263">MRX28*$C$28</f>
        <v>0</v>
      </c>
      <c r="MSA28" s="222">
        <f t="shared" ref="MSA28" si="9264">MRY28*$C$28</f>
        <v>9.0871058671929878E+63</v>
      </c>
      <c r="MSB28" s="222">
        <f t="shared" ref="MSB28" si="9265">MRZ28*$C$28</f>
        <v>0</v>
      </c>
      <c r="MSC28" s="222">
        <f t="shared" ref="MSC28" si="9266">MSA28*$C$28</f>
        <v>9.3597190432087781E+63</v>
      </c>
      <c r="MSD28" s="222">
        <f t="shared" ref="MSD28" si="9267">MSB28*$C$28</f>
        <v>0</v>
      </c>
      <c r="MSE28" s="222">
        <f t="shared" ref="MSE28" si="9268">MSC28*$C$28</f>
        <v>9.640510614505041E+63</v>
      </c>
      <c r="MSF28" s="222">
        <f t="shared" ref="MSF28" si="9269">MSD28*$C$28</f>
        <v>0</v>
      </c>
      <c r="MSG28" s="222">
        <f t="shared" ref="MSG28" si="9270">MSE28*$C$28</f>
        <v>9.9297259329401929E+63</v>
      </c>
      <c r="MSH28" s="222">
        <f t="shared" ref="MSH28" si="9271">MSF28*$C$28</f>
        <v>0</v>
      </c>
      <c r="MSI28" s="222">
        <f t="shared" ref="MSI28" si="9272">MSG28*$C$28</f>
        <v>1.0227617710928399E+64</v>
      </c>
      <c r="MSJ28" s="222">
        <f t="shared" ref="MSJ28" si="9273">MSH28*$C$28</f>
        <v>0</v>
      </c>
      <c r="MSK28" s="222">
        <f t="shared" ref="MSK28" si="9274">MSI28*$C$28</f>
        <v>1.0534446242256251E+64</v>
      </c>
      <c r="MSL28" s="222">
        <f t="shared" ref="MSL28" si="9275">MSJ28*$C$28</f>
        <v>0</v>
      </c>
      <c r="MSM28" s="222">
        <f t="shared" ref="MSM28" si="9276">MSK28*$C$28</f>
        <v>1.0850479629523939E+64</v>
      </c>
      <c r="MSN28" s="222">
        <f t="shared" ref="MSN28" si="9277">MSL28*$C$28</f>
        <v>0</v>
      </c>
      <c r="MSO28" s="222">
        <f t="shared" ref="MSO28" si="9278">MSM28*$C$28</f>
        <v>1.1175994018409657E+64</v>
      </c>
      <c r="MSP28" s="222">
        <f t="shared" ref="MSP28" si="9279">MSN28*$C$28</f>
        <v>0</v>
      </c>
      <c r="MSQ28" s="222">
        <f t="shared" ref="MSQ28" si="9280">MSO28*$C$28</f>
        <v>1.1511273838961947E+64</v>
      </c>
      <c r="MSR28" s="222">
        <f t="shared" ref="MSR28" si="9281">MSP28*$C$28</f>
        <v>0</v>
      </c>
      <c r="MSS28" s="222">
        <f t="shared" ref="MSS28" si="9282">MSQ28*$C$28</f>
        <v>1.1856612054130806E+64</v>
      </c>
      <c r="MST28" s="222">
        <f t="shared" ref="MST28" si="9283">MSR28*$C$28</f>
        <v>0</v>
      </c>
      <c r="MSU28" s="222">
        <f t="shared" ref="MSU28" si="9284">MSS28*$C$28</f>
        <v>1.2212310415754731E+64</v>
      </c>
      <c r="MSV28" s="222">
        <f t="shared" ref="MSV28" si="9285">MST28*$C$28</f>
        <v>0</v>
      </c>
      <c r="MSW28" s="222">
        <f t="shared" ref="MSW28" si="9286">MSU28*$C$28</f>
        <v>1.2578679728227372E+64</v>
      </c>
      <c r="MSX28" s="222">
        <f t="shared" ref="MSX28" si="9287">MSV28*$C$28</f>
        <v>0</v>
      </c>
      <c r="MSY28" s="222">
        <f t="shared" ref="MSY28" si="9288">MSW28*$C$28</f>
        <v>1.2956040120074193E+64</v>
      </c>
      <c r="MSZ28" s="222">
        <f t="shared" ref="MSZ28" si="9289">MSX28*$C$28</f>
        <v>0</v>
      </c>
      <c r="MTA28" s="222">
        <f t="shared" ref="MTA28" si="9290">MSY28*$C$28</f>
        <v>1.334472132367642E+64</v>
      </c>
      <c r="MTB28" s="222">
        <f t="shared" ref="MTB28" si="9291">MSZ28*$C$28</f>
        <v>0</v>
      </c>
      <c r="MTC28" s="222">
        <f t="shared" ref="MTC28" si="9292">MTA28*$C$28</f>
        <v>1.3745062963386714E+64</v>
      </c>
      <c r="MTD28" s="222">
        <f t="shared" ref="MTD28" si="9293">MTB28*$C$28</f>
        <v>0</v>
      </c>
      <c r="MTE28" s="222">
        <f t="shared" ref="MTE28" si="9294">MTC28*$C$28</f>
        <v>1.4157414852288317E+64</v>
      </c>
      <c r="MTF28" s="222">
        <f t="shared" ref="MTF28" si="9295">MTD28*$C$28</f>
        <v>0</v>
      </c>
      <c r="MTG28" s="222">
        <f t="shared" ref="MTG28" si="9296">MTE28*$C$28</f>
        <v>1.4582137297856966E+64</v>
      </c>
      <c r="MTH28" s="222">
        <f t="shared" ref="MTH28" si="9297">MTF28*$C$28</f>
        <v>0</v>
      </c>
      <c r="MTI28" s="222">
        <f t="shared" ref="MTI28" si="9298">MTG28*$C$28</f>
        <v>1.5019601416792674E+64</v>
      </c>
      <c r="MTJ28" s="222">
        <f t="shared" ref="MTJ28" si="9299">MTH28*$C$28</f>
        <v>0</v>
      </c>
      <c r="MTK28" s="222">
        <f t="shared" ref="MTK28" si="9300">MTI28*$C$28</f>
        <v>1.5470189459296454E+64</v>
      </c>
      <c r="MTL28" s="222">
        <f t="shared" ref="MTL28" si="9301">MTJ28*$C$28</f>
        <v>0</v>
      </c>
      <c r="MTM28" s="222">
        <f t="shared" ref="MTM28" si="9302">MTK28*$C$28</f>
        <v>1.5934295143075349E+64</v>
      </c>
      <c r="MTN28" s="222">
        <f t="shared" ref="MTN28" si="9303">MTL28*$C$28</f>
        <v>0</v>
      </c>
      <c r="MTO28" s="222">
        <f t="shared" ref="MTO28" si="9304">MTM28*$C$28</f>
        <v>1.6412323997367609E+64</v>
      </c>
      <c r="MTP28" s="222">
        <f t="shared" ref="MTP28" si="9305">MTN28*$C$28</f>
        <v>0</v>
      </c>
      <c r="MTQ28" s="222">
        <f t="shared" ref="MTQ28" si="9306">MTO28*$C$28</f>
        <v>1.6904693717288638E+64</v>
      </c>
      <c r="MTR28" s="222">
        <f t="shared" ref="MTR28" si="9307">MTP28*$C$28</f>
        <v>0</v>
      </c>
      <c r="MTS28" s="222">
        <f t="shared" ref="MTS28" si="9308">MTQ28*$C$28</f>
        <v>1.7411834528807299E+64</v>
      </c>
      <c r="MTT28" s="222">
        <f t="shared" ref="MTT28" si="9309">MTR28*$C$28</f>
        <v>0</v>
      </c>
      <c r="MTU28" s="222">
        <f t="shared" ref="MTU28" si="9310">MTS28*$C$28</f>
        <v>1.7934189564671518E+64</v>
      </c>
      <c r="MTV28" s="222">
        <f t="shared" ref="MTV28" si="9311">MTT28*$C$28</f>
        <v>0</v>
      </c>
      <c r="MTW28" s="222">
        <f t="shared" ref="MTW28" si="9312">MTU28*$C$28</f>
        <v>1.8472215251611664E+64</v>
      </c>
      <c r="MTX28" s="222">
        <f t="shared" ref="MTX28" si="9313">MTV28*$C$28</f>
        <v>0</v>
      </c>
      <c r="MTY28" s="222">
        <f t="shared" ref="MTY28" si="9314">MTW28*$C$28</f>
        <v>1.9026381709160016E+64</v>
      </c>
      <c r="MTZ28" s="222">
        <f t="shared" ref="MTZ28" si="9315">MTX28*$C$28</f>
        <v>0</v>
      </c>
      <c r="MUA28" s="222">
        <f t="shared" ref="MUA28" si="9316">MTY28*$C$28</f>
        <v>1.9597173160434816E+64</v>
      </c>
      <c r="MUB28" s="222">
        <f t="shared" ref="MUB28" si="9317">MTZ28*$C$28</f>
        <v>0</v>
      </c>
      <c r="MUC28" s="222">
        <f t="shared" ref="MUC28" si="9318">MUA28*$C$28</f>
        <v>2.0185088355247859E+64</v>
      </c>
      <c r="MUD28" s="222">
        <f t="shared" ref="MUD28" si="9319">MUB28*$C$28</f>
        <v>0</v>
      </c>
      <c r="MUE28" s="222">
        <f t="shared" ref="MUE28" si="9320">MUC28*$C$28</f>
        <v>2.0790641005905296E+64</v>
      </c>
      <c r="MUF28" s="222">
        <f t="shared" ref="MUF28" si="9321">MUD28*$C$28</f>
        <v>0</v>
      </c>
      <c r="MUG28" s="222">
        <f t="shared" ref="MUG28" si="9322">MUE28*$C$28</f>
        <v>2.1414360236082455E+64</v>
      </c>
      <c r="MUH28" s="222">
        <f t="shared" ref="MUH28" si="9323">MUF28*$C$28</f>
        <v>0</v>
      </c>
      <c r="MUI28" s="222">
        <f t="shared" ref="MUI28" si="9324">MUG28*$C$28</f>
        <v>2.205679104316493E+64</v>
      </c>
      <c r="MUJ28" s="222">
        <f t="shared" ref="MUJ28" si="9325">MUH28*$C$28</f>
        <v>0</v>
      </c>
      <c r="MUK28" s="222">
        <f t="shared" ref="MUK28" si="9326">MUI28*$C$28</f>
        <v>2.2718494774459879E+64</v>
      </c>
      <c r="MUL28" s="222">
        <f t="shared" ref="MUL28" si="9327">MUJ28*$C$28</f>
        <v>0</v>
      </c>
      <c r="MUM28" s="222">
        <f t="shared" ref="MUM28" si="9328">MUK28*$C$28</f>
        <v>2.3400049617693676E+64</v>
      </c>
      <c r="MUN28" s="222">
        <f t="shared" ref="MUN28" si="9329">MUL28*$C$28</f>
        <v>0</v>
      </c>
      <c r="MUO28" s="222">
        <f t="shared" ref="MUO28" si="9330">MUM28*$C$28</f>
        <v>2.4102051106224487E+64</v>
      </c>
      <c r="MUP28" s="222">
        <f t="shared" ref="MUP28" si="9331">MUN28*$C$28</f>
        <v>0</v>
      </c>
      <c r="MUQ28" s="222">
        <f t="shared" ref="MUQ28" si="9332">MUO28*$C$28</f>
        <v>2.4825112639411223E+64</v>
      </c>
      <c r="MUR28" s="222">
        <f t="shared" ref="MUR28" si="9333">MUP28*$C$28</f>
        <v>0</v>
      </c>
      <c r="MUS28" s="222">
        <f t="shared" ref="MUS28" si="9334">MUQ28*$C$28</f>
        <v>2.556986601859356E+64</v>
      </c>
      <c r="MUT28" s="222">
        <f t="shared" ref="MUT28" si="9335">MUR28*$C$28</f>
        <v>0</v>
      </c>
      <c r="MUU28" s="222">
        <f t="shared" ref="MUU28" si="9336">MUS28*$C$28</f>
        <v>2.633696199915137E+64</v>
      </c>
      <c r="MUV28" s="222">
        <f t="shared" ref="MUV28" si="9337">MUT28*$C$28</f>
        <v>0</v>
      </c>
      <c r="MUW28" s="222">
        <f t="shared" ref="MUW28" si="9338">MUU28*$C$28</f>
        <v>2.7127070859125909E+64</v>
      </c>
      <c r="MUX28" s="222">
        <f t="shared" ref="MUX28" si="9339">MUV28*$C$28</f>
        <v>0</v>
      </c>
      <c r="MUY28" s="222">
        <f t="shared" ref="MUY28" si="9340">MUW28*$C$28</f>
        <v>2.7940882984899687E+64</v>
      </c>
      <c r="MUZ28" s="222">
        <f t="shared" ref="MUZ28" si="9341">MUX28*$C$28</f>
        <v>0</v>
      </c>
      <c r="MVA28" s="222">
        <f t="shared" ref="MVA28" si="9342">MUY28*$C$28</f>
        <v>2.8779109474446676E+64</v>
      </c>
      <c r="MVB28" s="222">
        <f t="shared" ref="MVB28" si="9343">MUZ28*$C$28</f>
        <v>0</v>
      </c>
      <c r="MVC28" s="222">
        <f t="shared" ref="MVC28" si="9344">MVA28*$C$28</f>
        <v>2.9642482758680079E+64</v>
      </c>
      <c r="MVD28" s="222">
        <f t="shared" ref="MVD28" si="9345">MVB28*$C$28</f>
        <v>0</v>
      </c>
      <c r="MVE28" s="222">
        <f t="shared" ref="MVE28" si="9346">MVC28*$C$28</f>
        <v>3.0531757241440483E+64</v>
      </c>
      <c r="MVF28" s="222">
        <f t="shared" ref="MVF28" si="9347">MVD28*$C$28</f>
        <v>0</v>
      </c>
      <c r="MVG28" s="222">
        <f t="shared" ref="MVG28" si="9348">MVE28*$C$28</f>
        <v>3.1447709958683698E+64</v>
      </c>
      <c r="MVH28" s="222">
        <f t="shared" ref="MVH28" si="9349">MVF28*$C$28</f>
        <v>0</v>
      </c>
      <c r="MVI28" s="222">
        <f t="shared" ref="MVI28" si="9350">MVG28*$C$28</f>
        <v>3.2391141257444211E+64</v>
      </c>
      <c r="MVJ28" s="222">
        <f t="shared" ref="MVJ28" si="9351">MVH28*$C$28</f>
        <v>0</v>
      </c>
      <c r="MVK28" s="222">
        <f t="shared" ref="MVK28" si="9352">MVI28*$C$28</f>
        <v>3.3362875495167539E+64</v>
      </c>
      <c r="MVL28" s="222">
        <f t="shared" ref="MVL28" si="9353">MVJ28*$C$28</f>
        <v>0</v>
      </c>
      <c r="MVM28" s="222">
        <f t="shared" ref="MVM28" si="9354">MVK28*$C$28</f>
        <v>3.4363761760022563E+64</v>
      </c>
      <c r="MVN28" s="222">
        <f t="shared" ref="MVN28" si="9355">MVL28*$C$28</f>
        <v>0</v>
      </c>
      <c r="MVO28" s="222">
        <f t="shared" ref="MVO28" si="9356">MVM28*$C$28</f>
        <v>3.5394674612823242E+64</v>
      </c>
      <c r="MVP28" s="222">
        <f t="shared" ref="MVP28" si="9357">MVN28*$C$28</f>
        <v>0</v>
      </c>
      <c r="MVQ28" s="222">
        <f t="shared" ref="MVQ28" si="9358">MVO28*$C$28</f>
        <v>3.6456514851207938E+64</v>
      </c>
      <c r="MVR28" s="222">
        <f t="shared" ref="MVR28" si="9359">MVP28*$C$28</f>
        <v>0</v>
      </c>
      <c r="MVS28" s="222">
        <f t="shared" ref="MVS28" si="9360">MVQ28*$C$28</f>
        <v>3.755021029674418E+64</v>
      </c>
      <c r="MVT28" s="222">
        <f t="shared" ref="MVT28" si="9361">MVR28*$C$28</f>
        <v>0</v>
      </c>
      <c r="MVU28" s="222">
        <f t="shared" ref="MVU28" si="9362">MVS28*$C$28</f>
        <v>3.8676716605646508E+64</v>
      </c>
      <c r="MVV28" s="222">
        <f t="shared" ref="MVV28" si="9363">MVT28*$C$28</f>
        <v>0</v>
      </c>
      <c r="MVW28" s="222">
        <f t="shared" ref="MVW28" si="9364">MVU28*$C$28</f>
        <v>3.9837018103815903E+64</v>
      </c>
      <c r="MVX28" s="222">
        <f t="shared" ref="MVX28" si="9365">MVV28*$C$28</f>
        <v>0</v>
      </c>
      <c r="MVY28" s="222">
        <f t="shared" ref="MVY28" si="9366">MVW28*$C$28</f>
        <v>4.1032128646930384E+64</v>
      </c>
      <c r="MVZ28" s="222">
        <f t="shared" ref="MVZ28" si="9367">MVX28*$C$28</f>
        <v>0</v>
      </c>
      <c r="MWA28" s="222">
        <f t="shared" ref="MWA28" si="9368">MVY28*$C$28</f>
        <v>4.2263092506338296E+64</v>
      </c>
      <c r="MWB28" s="222">
        <f t="shared" ref="MWB28" si="9369">MVZ28*$C$28</f>
        <v>0</v>
      </c>
      <c r="MWC28" s="222">
        <f t="shared" ref="MWC28" si="9370">MWA28*$C$28</f>
        <v>4.3530985281528447E+64</v>
      </c>
      <c r="MWD28" s="222">
        <f t="shared" ref="MWD28" si="9371">MWB28*$C$28</f>
        <v>0</v>
      </c>
      <c r="MWE28" s="222">
        <f t="shared" ref="MWE28" si="9372">MWC28*$C$28</f>
        <v>4.48369148399743E+64</v>
      </c>
      <c r="MWF28" s="222">
        <f t="shared" ref="MWF28" si="9373">MWD28*$C$28</f>
        <v>0</v>
      </c>
      <c r="MWG28" s="222">
        <f t="shared" ref="MWG28" si="9374">MWE28*$C$28</f>
        <v>4.6182022285173533E+64</v>
      </c>
      <c r="MWH28" s="222">
        <f t="shared" ref="MWH28" si="9375">MWF28*$C$28</f>
        <v>0</v>
      </c>
      <c r="MWI28" s="222">
        <f t="shared" ref="MWI28" si="9376">MWG28*$C$28</f>
        <v>4.7567482953728738E+64</v>
      </c>
      <c r="MWJ28" s="222">
        <f t="shared" ref="MWJ28" si="9377">MWH28*$C$28</f>
        <v>0</v>
      </c>
      <c r="MWK28" s="222">
        <f t="shared" ref="MWK28" si="9378">MWI28*$C$28</f>
        <v>4.8994507442340604E+64</v>
      </c>
      <c r="MWL28" s="222">
        <f t="shared" ref="MWL28" si="9379">MWJ28*$C$28</f>
        <v>0</v>
      </c>
      <c r="MWM28" s="222">
        <f t="shared" ref="MWM28" si="9380">MWK28*$C$28</f>
        <v>5.0464342665610823E+64</v>
      </c>
      <c r="MWN28" s="222">
        <f t="shared" ref="MWN28" si="9381">MWL28*$C$28</f>
        <v>0</v>
      </c>
      <c r="MWO28" s="222">
        <f t="shared" ref="MWO28" si="9382">MWM28*$C$28</f>
        <v>5.1978272945579151E+64</v>
      </c>
      <c r="MWP28" s="222">
        <f t="shared" ref="MWP28" si="9383">MWN28*$C$28</f>
        <v>0</v>
      </c>
      <c r="MWQ28" s="222">
        <f t="shared" ref="MWQ28" si="9384">MWO28*$C$28</f>
        <v>5.3537621133946531E+64</v>
      </c>
      <c r="MWR28" s="222">
        <f t="shared" ref="MWR28" si="9385">MWP28*$C$28</f>
        <v>0</v>
      </c>
      <c r="MWS28" s="222">
        <f t="shared" ref="MWS28" si="9386">MWQ28*$C$28</f>
        <v>5.5143749767964933E+64</v>
      </c>
      <c r="MWT28" s="222">
        <f t="shared" ref="MWT28" si="9387">MWR28*$C$28</f>
        <v>0</v>
      </c>
      <c r="MWU28" s="222">
        <f t="shared" ref="MWU28" si="9388">MWS28*$C$28</f>
        <v>5.6798062261003887E+64</v>
      </c>
      <c r="MWV28" s="222">
        <f t="shared" ref="MWV28" si="9389">MWT28*$C$28</f>
        <v>0</v>
      </c>
      <c r="MWW28" s="222">
        <f t="shared" ref="MWW28" si="9390">MWU28*$C$28</f>
        <v>5.8502004128834E+64</v>
      </c>
      <c r="MWX28" s="222">
        <f t="shared" ref="MWX28" si="9391">MWV28*$C$28</f>
        <v>0</v>
      </c>
      <c r="MWY28" s="222">
        <f t="shared" ref="MWY28" si="9392">MWW28*$C$28</f>
        <v>6.0257064252699022E+64</v>
      </c>
      <c r="MWZ28" s="222">
        <f t="shared" ref="MWZ28" si="9393">MWX28*$C$28</f>
        <v>0</v>
      </c>
      <c r="MXA28" s="222">
        <f t="shared" ref="MXA28" si="9394">MWY28*$C$28</f>
        <v>6.2064776180279992E+64</v>
      </c>
      <c r="MXB28" s="222">
        <f t="shared" ref="MXB28" si="9395">MWZ28*$C$28</f>
        <v>0</v>
      </c>
      <c r="MXC28" s="222">
        <f t="shared" ref="MXC28" si="9396">MXA28*$C$28</f>
        <v>6.392671946568839E+64</v>
      </c>
      <c r="MXD28" s="222">
        <f t="shared" ref="MXD28" si="9397">MXB28*$C$28</f>
        <v>0</v>
      </c>
      <c r="MXE28" s="222">
        <f t="shared" ref="MXE28" si="9398">MXC28*$C$28</f>
        <v>6.5844521049659047E+64</v>
      </c>
      <c r="MXF28" s="222">
        <f t="shared" ref="MXF28" si="9399">MXD28*$C$28</f>
        <v>0</v>
      </c>
      <c r="MXG28" s="222">
        <f t="shared" ref="MXG28" si="9400">MXE28*$C$28</f>
        <v>6.7819856681148826E+64</v>
      </c>
      <c r="MXH28" s="222">
        <f t="shared" ref="MXH28" si="9401">MXF28*$C$28</f>
        <v>0</v>
      </c>
      <c r="MXI28" s="222">
        <f t="shared" ref="MXI28" si="9402">MXG28*$C$28</f>
        <v>6.9854452381583295E+64</v>
      </c>
      <c r="MXJ28" s="222">
        <f t="shared" ref="MXJ28" si="9403">MXH28*$C$28</f>
        <v>0</v>
      </c>
      <c r="MXK28" s="222">
        <f t="shared" ref="MXK28" si="9404">MXI28*$C$28</f>
        <v>7.1950085953030793E+64</v>
      </c>
      <c r="MXL28" s="222">
        <f t="shared" ref="MXL28" si="9405">MXJ28*$C$28</f>
        <v>0</v>
      </c>
      <c r="MXM28" s="222">
        <f t="shared" ref="MXM28" si="9406">MXK28*$C$28</f>
        <v>7.4108588531621723E+64</v>
      </c>
      <c r="MXN28" s="222">
        <f t="shared" ref="MXN28" si="9407">MXL28*$C$28</f>
        <v>0</v>
      </c>
      <c r="MXO28" s="222">
        <f t="shared" ref="MXO28" si="9408">MXM28*$C$28</f>
        <v>7.6331846187570372E+64</v>
      </c>
      <c r="MXP28" s="222">
        <f t="shared" ref="MXP28" si="9409">MXN28*$C$28</f>
        <v>0</v>
      </c>
      <c r="MXQ28" s="222">
        <f t="shared" ref="MXQ28" si="9410">MXO28*$C$28</f>
        <v>7.8621801573197487E+64</v>
      </c>
      <c r="MXR28" s="222">
        <f t="shared" ref="MXR28" si="9411">MXP28*$C$28</f>
        <v>0</v>
      </c>
      <c r="MXS28" s="222">
        <f t="shared" ref="MXS28" si="9412">MXQ28*$C$28</f>
        <v>8.0980455620393414E+64</v>
      </c>
      <c r="MXT28" s="222">
        <f t="shared" ref="MXT28" si="9413">MXR28*$C$28</f>
        <v>0</v>
      </c>
      <c r="MXU28" s="222">
        <f t="shared" ref="MXU28" si="9414">MXS28*$C$28</f>
        <v>8.340986928900522E+64</v>
      </c>
      <c r="MXV28" s="222">
        <f t="shared" ref="MXV28" si="9415">MXT28*$C$28</f>
        <v>0</v>
      </c>
      <c r="MXW28" s="222">
        <f t="shared" ref="MXW28" si="9416">MXU28*$C$28</f>
        <v>8.5912165367675379E+64</v>
      </c>
      <c r="MXX28" s="222">
        <f t="shared" ref="MXX28" si="9417">MXV28*$C$28</f>
        <v>0</v>
      </c>
      <c r="MXY28" s="222">
        <f t="shared" ref="MXY28" si="9418">MXW28*$C$28</f>
        <v>8.8489530328705646E+64</v>
      </c>
      <c r="MXZ28" s="222">
        <f t="shared" ref="MXZ28" si="9419">MXX28*$C$28</f>
        <v>0</v>
      </c>
      <c r="MYA28" s="222">
        <f t="shared" ref="MYA28" si="9420">MXY28*$C$28</f>
        <v>9.114421623856682E+64</v>
      </c>
      <c r="MYB28" s="222">
        <f t="shared" ref="MYB28" si="9421">MXZ28*$C$28</f>
        <v>0</v>
      </c>
      <c r="MYC28" s="222">
        <f t="shared" ref="MYC28" si="9422">MYA28*$C$28</f>
        <v>9.3878542725723833E+64</v>
      </c>
      <c r="MYD28" s="222">
        <f t="shared" ref="MYD28" si="9423">MYB28*$C$28</f>
        <v>0</v>
      </c>
      <c r="MYE28" s="222">
        <f t="shared" ref="MYE28" si="9424">MYC28*$C$28</f>
        <v>9.6694899007495546E+64</v>
      </c>
      <c r="MYF28" s="222">
        <f t="shared" ref="MYF28" si="9425">MYD28*$C$28</f>
        <v>0</v>
      </c>
      <c r="MYG28" s="222">
        <f t="shared" ref="MYG28" si="9426">MYE28*$C$28</f>
        <v>9.9595745977720419E+64</v>
      </c>
      <c r="MYH28" s="222">
        <f t="shared" ref="MYH28" si="9427">MYF28*$C$28</f>
        <v>0</v>
      </c>
      <c r="MYI28" s="222">
        <f t="shared" ref="MYI28" si="9428">MYG28*$C$28</f>
        <v>1.0258361835705204E+65</v>
      </c>
      <c r="MYJ28" s="222">
        <f t="shared" ref="MYJ28" si="9429">MYH28*$C$28</f>
        <v>0</v>
      </c>
      <c r="MYK28" s="222">
        <f t="shared" ref="MYK28" si="9430">MYI28*$C$28</f>
        <v>1.0566112690776361E+65</v>
      </c>
      <c r="MYL28" s="222">
        <f t="shared" ref="MYL28" si="9431">MYJ28*$C$28</f>
        <v>0</v>
      </c>
      <c r="MYM28" s="222">
        <f t="shared" ref="MYM28" si="9432">MYK28*$C$28</f>
        <v>1.0883096071499652E+65</v>
      </c>
      <c r="MYN28" s="222">
        <f t="shared" ref="MYN28" si="9433">MYL28*$C$28</f>
        <v>0</v>
      </c>
      <c r="MYO28" s="222">
        <f t="shared" ref="MYO28" si="9434">MYM28*$C$28</f>
        <v>1.1209588953644642E+65</v>
      </c>
      <c r="MYP28" s="222">
        <f t="shared" ref="MYP28" si="9435">MYN28*$C$28</f>
        <v>0</v>
      </c>
      <c r="MYQ28" s="222">
        <f t="shared" ref="MYQ28" si="9436">MYO28*$C$28</f>
        <v>1.154587662225398E+65</v>
      </c>
      <c r="MYR28" s="222">
        <f t="shared" ref="MYR28" si="9437">MYP28*$C$28</f>
        <v>0</v>
      </c>
      <c r="MYS28" s="222">
        <f t="shared" ref="MYS28" si="9438">MYQ28*$C$28</f>
        <v>1.18922529209216E+65</v>
      </c>
      <c r="MYT28" s="222">
        <f t="shared" ref="MYT28" si="9439">MYR28*$C$28</f>
        <v>0</v>
      </c>
      <c r="MYU28" s="222">
        <f t="shared" ref="MYU28" si="9440">MYS28*$C$28</f>
        <v>1.224902050854925E+65</v>
      </c>
      <c r="MYV28" s="222">
        <f t="shared" ref="MYV28" si="9441">MYT28*$C$28</f>
        <v>0</v>
      </c>
      <c r="MYW28" s="222">
        <f t="shared" ref="MYW28" si="9442">MYU28*$C$28</f>
        <v>1.2616491123805728E+65</v>
      </c>
      <c r="MYX28" s="222">
        <f t="shared" ref="MYX28" si="9443">MYV28*$C$28</f>
        <v>0</v>
      </c>
      <c r="MYY28" s="222">
        <f t="shared" ref="MYY28" si="9444">MYW28*$C$28</f>
        <v>1.2994985857519899E+65</v>
      </c>
      <c r="MYZ28" s="222">
        <f t="shared" ref="MYZ28" si="9445">MYX28*$C$28</f>
        <v>0</v>
      </c>
      <c r="MZA28" s="222">
        <f t="shared" ref="MZA28" si="9446">MYY28*$C$28</f>
        <v>1.3384835433245497E+65</v>
      </c>
      <c r="MZB28" s="222">
        <f t="shared" ref="MZB28" si="9447">MYZ28*$C$28</f>
        <v>0</v>
      </c>
      <c r="MZC28" s="222">
        <f t="shared" ref="MZC28" si="9448">MZA28*$C$28</f>
        <v>1.3786380496242863E+65</v>
      </c>
      <c r="MZD28" s="222">
        <f t="shared" ref="MZD28" si="9449">MZB28*$C$28</f>
        <v>0</v>
      </c>
      <c r="MZE28" s="222">
        <f t="shared" ref="MZE28" si="9450">MZC28*$C$28</f>
        <v>1.4199971911130149E+65</v>
      </c>
      <c r="MZF28" s="222">
        <f t="shared" ref="MZF28" si="9451">MZD28*$C$28</f>
        <v>0</v>
      </c>
      <c r="MZG28" s="222">
        <f t="shared" ref="MZG28" si="9452">MZE28*$C$28</f>
        <v>1.4625971068464054E+65</v>
      </c>
      <c r="MZH28" s="222">
        <f t="shared" ref="MZH28" si="9453">MZF28*$C$28</f>
        <v>0</v>
      </c>
      <c r="MZI28" s="222">
        <f t="shared" ref="MZI28" si="9454">MZG28*$C$28</f>
        <v>1.5064750200517976E+65</v>
      </c>
      <c r="MZJ28" s="222">
        <f t="shared" ref="MZJ28" si="9455">MZH28*$C$28</f>
        <v>0</v>
      </c>
      <c r="MZK28" s="222">
        <f t="shared" ref="MZK28" si="9456">MZI28*$C$28</f>
        <v>1.5516692706533515E+65</v>
      </c>
      <c r="MZL28" s="222">
        <f t="shared" ref="MZL28" si="9457">MZJ28*$C$28</f>
        <v>0</v>
      </c>
      <c r="MZM28" s="222">
        <f t="shared" ref="MZM28" si="9458">MZK28*$C$28</f>
        <v>1.598219348772952E+65</v>
      </c>
      <c r="MZN28" s="222">
        <f t="shared" ref="MZN28" si="9459">MZL28*$C$28</f>
        <v>0</v>
      </c>
      <c r="MZO28" s="222">
        <f t="shared" ref="MZO28" si="9460">MZM28*$C$28</f>
        <v>1.6461659292361406E+65</v>
      </c>
      <c r="MZP28" s="222">
        <f t="shared" ref="MZP28" si="9461">MZN28*$C$28</f>
        <v>0</v>
      </c>
      <c r="MZQ28" s="222">
        <f t="shared" ref="MZQ28" si="9462">MZO28*$C$28</f>
        <v>1.6955509071132248E+65</v>
      </c>
      <c r="MZR28" s="222">
        <f t="shared" ref="MZR28" si="9463">MZP28*$C$28</f>
        <v>0</v>
      </c>
      <c r="MZS28" s="222">
        <f t="shared" ref="MZS28" si="9464">MZQ28*$C$28</f>
        <v>1.7464174343266215E+65</v>
      </c>
      <c r="MZT28" s="222">
        <f t="shared" ref="MZT28" si="9465">MZR28*$C$28</f>
        <v>0</v>
      </c>
      <c r="MZU28" s="222">
        <f t="shared" ref="MZU28" si="9466">MZS28*$C$28</f>
        <v>1.7988099573564203E+65</v>
      </c>
      <c r="MZV28" s="222">
        <f t="shared" ref="MZV28" si="9467">MZT28*$C$28</f>
        <v>0</v>
      </c>
      <c r="MZW28" s="222">
        <f t="shared" ref="MZW28" si="9468">MZU28*$C$28</f>
        <v>1.8527742560771129E+65</v>
      </c>
      <c r="MZX28" s="222">
        <f t="shared" ref="MZX28" si="9469">MZV28*$C$28</f>
        <v>0</v>
      </c>
      <c r="MZY28" s="222">
        <f t="shared" ref="MZY28" si="9470">MZW28*$C$28</f>
        <v>1.9083574837594263E+65</v>
      </c>
      <c r="MZZ28" s="222">
        <f t="shared" ref="MZZ28" si="9471">MZX28*$C$28</f>
        <v>0</v>
      </c>
      <c r="NAA28" s="222">
        <f t="shared" ref="NAA28" si="9472">MZY28*$C$28</f>
        <v>1.9656082082722092E+65</v>
      </c>
      <c r="NAB28" s="222">
        <f t="shared" ref="NAB28" si="9473">MZZ28*$C$28</f>
        <v>0</v>
      </c>
      <c r="NAC28" s="222">
        <f t="shared" ref="NAC28" si="9474">NAA28*$C$28</f>
        <v>2.0245764545203755E+65</v>
      </c>
      <c r="NAD28" s="222">
        <f t="shared" ref="NAD28" si="9475">NAB28*$C$28</f>
        <v>0</v>
      </c>
      <c r="NAE28" s="222">
        <f t="shared" ref="NAE28" si="9476">NAC28*$C$28</f>
        <v>2.0853137481559869E+65</v>
      </c>
      <c r="NAF28" s="222">
        <f t="shared" ref="NAF28" si="9477">NAD28*$C$28</f>
        <v>0</v>
      </c>
      <c r="NAG28" s="222">
        <f t="shared" ref="NAG28" si="9478">NAE28*$C$28</f>
        <v>2.1478731606006666E+65</v>
      </c>
      <c r="NAH28" s="222">
        <f t="shared" ref="NAH28" si="9479">NAF28*$C$28</f>
        <v>0</v>
      </c>
      <c r="NAI28" s="222">
        <f t="shared" ref="NAI28" si="9480">NAG28*$C$28</f>
        <v>2.2123093554186868E+65</v>
      </c>
      <c r="NAJ28" s="222">
        <f t="shared" ref="NAJ28" si="9481">NAH28*$C$28</f>
        <v>0</v>
      </c>
      <c r="NAK28" s="222">
        <f t="shared" ref="NAK28" si="9482">NAI28*$C$28</f>
        <v>2.2786786360812474E+65</v>
      </c>
      <c r="NAL28" s="222">
        <f t="shared" ref="NAL28" si="9483">NAJ28*$C$28</f>
        <v>0</v>
      </c>
      <c r="NAM28" s="222">
        <f t="shared" ref="NAM28" si="9484">NAK28*$C$28</f>
        <v>2.3470389951636851E+65</v>
      </c>
      <c r="NAN28" s="222">
        <f t="shared" ref="NAN28" si="9485">NAL28*$C$28</f>
        <v>0</v>
      </c>
      <c r="NAO28" s="222">
        <f t="shared" ref="NAO28" si="9486">NAM28*$C$28</f>
        <v>2.4174501650185957E+65</v>
      </c>
      <c r="NAP28" s="222">
        <f t="shared" ref="NAP28" si="9487">NAN28*$C$28</f>
        <v>0</v>
      </c>
      <c r="NAQ28" s="222">
        <f t="shared" ref="NAQ28" si="9488">NAO28*$C$28</f>
        <v>2.4899736699691535E+65</v>
      </c>
      <c r="NAR28" s="222">
        <f t="shared" ref="NAR28" si="9489">NAP28*$C$28</f>
        <v>0</v>
      </c>
      <c r="NAS28" s="222">
        <f t="shared" ref="NAS28" si="9490">NAQ28*$C$28</f>
        <v>2.564672880068228E+65</v>
      </c>
      <c r="NAT28" s="222">
        <f t="shared" ref="NAT28" si="9491">NAR28*$C$28</f>
        <v>0</v>
      </c>
      <c r="NAU28" s="222">
        <f t="shared" ref="NAU28" si="9492">NAS28*$C$28</f>
        <v>2.6416130664702748E+65</v>
      </c>
      <c r="NAV28" s="222">
        <f t="shared" ref="NAV28" si="9493">NAT28*$C$28</f>
        <v>0</v>
      </c>
      <c r="NAW28" s="222">
        <f t="shared" ref="NAW28" si="9494">NAU28*$C$28</f>
        <v>2.7208614584643829E+65</v>
      </c>
      <c r="NAX28" s="222">
        <f t="shared" ref="NAX28" si="9495">NAV28*$C$28</f>
        <v>0</v>
      </c>
      <c r="NAY28" s="222">
        <f t="shared" ref="NAY28" si="9496">NAW28*$C$28</f>
        <v>2.8024873022183144E+65</v>
      </c>
      <c r="NAZ28" s="222">
        <f t="shared" ref="NAZ28" si="9497">NAX28*$C$28</f>
        <v>0</v>
      </c>
      <c r="NBA28" s="222">
        <f t="shared" ref="NBA28" si="9498">NAY28*$C$28</f>
        <v>2.8865619212848637E+65</v>
      </c>
      <c r="NBB28" s="222">
        <f t="shared" ref="NBB28" si="9499">NAZ28*$C$28</f>
        <v>0</v>
      </c>
      <c r="NBC28" s="222">
        <f t="shared" ref="NBC28" si="9500">NBA28*$C$28</f>
        <v>2.9731587789234098E+65</v>
      </c>
      <c r="NBD28" s="222">
        <f t="shared" ref="NBD28" si="9501">NBB28*$C$28</f>
        <v>0</v>
      </c>
      <c r="NBE28" s="222">
        <f t="shared" ref="NBE28" si="9502">NBC28*$C$28</f>
        <v>3.0623535422911121E+65</v>
      </c>
      <c r="NBF28" s="222">
        <f t="shared" ref="NBF28" si="9503">NBD28*$C$28</f>
        <v>0</v>
      </c>
      <c r="NBG28" s="222">
        <f t="shared" ref="NBG28" si="9504">NBE28*$C$28</f>
        <v>3.1542241485598453E+65</v>
      </c>
      <c r="NBH28" s="222">
        <f t="shared" ref="NBH28" si="9505">NBF28*$C$28</f>
        <v>0</v>
      </c>
      <c r="NBI28" s="222">
        <f t="shared" ref="NBI28" si="9506">NBG28*$C$28</f>
        <v>3.2488508730166408E+65</v>
      </c>
      <c r="NBJ28" s="222">
        <f t="shared" ref="NBJ28" si="9507">NBH28*$C$28</f>
        <v>0</v>
      </c>
      <c r="NBK28" s="222">
        <f t="shared" ref="NBK28" si="9508">NBI28*$C$28</f>
        <v>3.3463163992071403E+65</v>
      </c>
      <c r="NBL28" s="222">
        <f t="shared" ref="NBL28" si="9509">NBJ28*$C$28</f>
        <v>0</v>
      </c>
      <c r="NBM28" s="222">
        <f t="shared" ref="NBM28" si="9510">NBK28*$C$28</f>
        <v>3.4467058911833545E+65</v>
      </c>
      <c r="NBN28" s="222">
        <f t="shared" ref="NBN28" si="9511">NBL28*$C$28</f>
        <v>0</v>
      </c>
      <c r="NBO28" s="222">
        <f t="shared" ref="NBO28" si="9512">NBM28*$C$28</f>
        <v>3.5501070679188552E+65</v>
      </c>
      <c r="NBP28" s="222">
        <f t="shared" ref="NBP28" si="9513">NBN28*$C$28</f>
        <v>0</v>
      </c>
      <c r="NBQ28" s="222">
        <f t="shared" ref="NBQ28" si="9514">NBO28*$C$28</f>
        <v>3.6566102799564211E+65</v>
      </c>
      <c r="NBR28" s="222">
        <f t="shared" ref="NBR28" si="9515">NBP28*$C$28</f>
        <v>0</v>
      </c>
      <c r="NBS28" s="222">
        <f t="shared" ref="NBS28" si="9516">NBQ28*$C$28</f>
        <v>3.7663085883551138E+65</v>
      </c>
      <c r="NBT28" s="222">
        <f t="shared" ref="NBT28" si="9517">NBR28*$C$28</f>
        <v>0</v>
      </c>
      <c r="NBU28" s="222">
        <f t="shared" ref="NBU28" si="9518">NBS28*$C$28</f>
        <v>3.8792978460057673E+65</v>
      </c>
      <c r="NBV28" s="222">
        <f t="shared" ref="NBV28" si="9519">NBT28*$C$28</f>
        <v>0</v>
      </c>
      <c r="NBW28" s="222">
        <f t="shared" ref="NBW28" si="9520">NBU28*$C$28</f>
        <v>3.9956767813859403E+65</v>
      </c>
      <c r="NBX28" s="222">
        <f t="shared" ref="NBX28" si="9521">NBV28*$C$28</f>
        <v>0</v>
      </c>
      <c r="NBY28" s="222">
        <f t="shared" ref="NBY28" si="9522">NBW28*$C$28</f>
        <v>4.1155470848275186E+65</v>
      </c>
      <c r="NBZ28" s="222">
        <f t="shared" ref="NBZ28" si="9523">NBX28*$C$28</f>
        <v>0</v>
      </c>
      <c r="NCA28" s="222">
        <f t="shared" ref="NCA28" si="9524">NBY28*$C$28</f>
        <v>4.2390134973723441E+65</v>
      </c>
      <c r="NCB28" s="222">
        <f t="shared" ref="NCB28" si="9525">NBZ28*$C$28</f>
        <v>0</v>
      </c>
      <c r="NCC28" s="222">
        <f t="shared" ref="NCC28" si="9526">NCA28*$C$28</f>
        <v>4.3661839022935148E+65</v>
      </c>
      <c r="NCD28" s="222">
        <f t="shared" ref="NCD28" si="9527">NCB28*$C$28</f>
        <v>0</v>
      </c>
      <c r="NCE28" s="222">
        <f t="shared" ref="NCE28" si="9528">NCC28*$C$28</f>
        <v>4.4971694193623204E+65</v>
      </c>
      <c r="NCF28" s="222">
        <f t="shared" ref="NCF28" si="9529">NCD28*$C$28</f>
        <v>0</v>
      </c>
      <c r="NCG28" s="222">
        <f t="shared" ref="NCG28" si="9530">NCE28*$C$28</f>
        <v>4.6320845019431899E+65</v>
      </c>
      <c r="NCH28" s="222">
        <f t="shared" ref="NCH28" si="9531">NCF28*$C$28</f>
        <v>0</v>
      </c>
      <c r="NCI28" s="222">
        <f t="shared" ref="NCI28" si="9532">NCG28*$C$28</f>
        <v>4.7710470370014857E+65</v>
      </c>
      <c r="NCJ28" s="222">
        <f t="shared" ref="NCJ28" si="9533">NCH28*$C$28</f>
        <v>0</v>
      </c>
      <c r="NCK28" s="222">
        <f t="shared" ref="NCK28" si="9534">NCI28*$C$28</f>
        <v>4.9141784481115302E+65</v>
      </c>
      <c r="NCL28" s="222">
        <f t="shared" ref="NCL28" si="9535">NCJ28*$C$28</f>
        <v>0</v>
      </c>
      <c r="NCM28" s="222">
        <f t="shared" ref="NCM28" si="9536">NCK28*$C$28</f>
        <v>5.0616038015548765E+65</v>
      </c>
      <c r="NCN28" s="222">
        <f t="shared" ref="NCN28" si="9537">NCL28*$C$28</f>
        <v>0</v>
      </c>
      <c r="NCO28" s="222">
        <f t="shared" ref="NCO28" si="9538">NCM28*$C$28</f>
        <v>5.2134519156015233E+65</v>
      </c>
      <c r="NCP28" s="222">
        <f t="shared" ref="NCP28" si="9539">NCN28*$C$28</f>
        <v>0</v>
      </c>
      <c r="NCQ28" s="222">
        <f t="shared" ref="NCQ28" si="9540">NCO28*$C$28</f>
        <v>5.3698554730695693E+65</v>
      </c>
      <c r="NCR28" s="222">
        <f t="shared" ref="NCR28" si="9541">NCP28*$C$28</f>
        <v>0</v>
      </c>
      <c r="NCS28" s="222">
        <f t="shared" ref="NCS28" si="9542">NCQ28*$C$28</f>
        <v>5.5309511372616561E+65</v>
      </c>
      <c r="NCT28" s="222">
        <f t="shared" ref="NCT28" si="9543">NCR28*$C$28</f>
        <v>0</v>
      </c>
      <c r="NCU28" s="222">
        <f t="shared" ref="NCU28" si="9544">NCS28*$C$28</f>
        <v>5.6968796713795058E+65</v>
      </c>
      <c r="NCV28" s="222">
        <f t="shared" ref="NCV28" si="9545">NCT28*$C$28</f>
        <v>0</v>
      </c>
      <c r="NCW28" s="222">
        <f t="shared" ref="NCW28" si="9546">NCU28*$C$28</f>
        <v>5.8677860615208907E+65</v>
      </c>
      <c r="NCX28" s="222">
        <f t="shared" ref="NCX28" si="9547">NCV28*$C$28</f>
        <v>0</v>
      </c>
      <c r="NCY28" s="222">
        <f t="shared" ref="NCY28" si="9548">NCW28*$C$28</f>
        <v>6.0438196433665175E+65</v>
      </c>
      <c r="NCZ28" s="222">
        <f t="shared" ref="NCZ28" si="9549">NCX28*$C$28</f>
        <v>0</v>
      </c>
      <c r="NDA28" s="222">
        <f t="shared" ref="NDA28" si="9550">NCY28*$C$28</f>
        <v>6.2251342326675137E+65</v>
      </c>
      <c r="NDB28" s="222">
        <f t="shared" ref="NDB28" si="9551">NCZ28*$C$28</f>
        <v>0</v>
      </c>
      <c r="NDC28" s="222">
        <f t="shared" ref="NDC28" si="9552">NDA28*$C$28</f>
        <v>6.411888259647539E+65</v>
      </c>
      <c r="NDD28" s="222">
        <f t="shared" ref="NDD28" si="9553">NDB28*$C$28</f>
        <v>0</v>
      </c>
      <c r="NDE28" s="222">
        <f t="shared" ref="NDE28" si="9554">NDC28*$C$28</f>
        <v>6.6042449074369653E+65</v>
      </c>
      <c r="NDF28" s="222">
        <f t="shared" ref="NDF28" si="9555">NDD28*$C$28</f>
        <v>0</v>
      </c>
      <c r="NDG28" s="222">
        <f t="shared" ref="NDG28" si="9556">NDE28*$C$28</f>
        <v>6.8023722546600748E+65</v>
      </c>
      <c r="NDH28" s="222">
        <f t="shared" ref="NDH28" si="9557">NDF28*$C$28</f>
        <v>0</v>
      </c>
      <c r="NDI28" s="222">
        <f t="shared" ref="NDI28" si="9558">NDG28*$C$28</f>
        <v>7.0064434222998772E+65</v>
      </c>
      <c r="NDJ28" s="222">
        <f t="shared" ref="NDJ28" si="9559">NDH28*$C$28</f>
        <v>0</v>
      </c>
      <c r="NDK28" s="222">
        <f t="shared" ref="NDK28" si="9560">NDI28*$C$28</f>
        <v>7.2166367249688741E+65</v>
      </c>
      <c r="NDL28" s="222">
        <f t="shared" ref="NDL28" si="9561">NDJ28*$C$28</f>
        <v>0</v>
      </c>
      <c r="NDM28" s="222">
        <f t="shared" ref="NDM28" si="9562">NDK28*$C$28</f>
        <v>7.4331358267179408E+65</v>
      </c>
      <c r="NDN28" s="222">
        <f t="shared" ref="NDN28" si="9563">NDL28*$C$28</f>
        <v>0</v>
      </c>
      <c r="NDO28" s="222">
        <f t="shared" ref="NDO28" si="9564">NDM28*$C$28</f>
        <v>7.6561299015194787E+65</v>
      </c>
      <c r="NDP28" s="222">
        <f t="shared" ref="NDP28" si="9565">NDN28*$C$28</f>
        <v>0</v>
      </c>
      <c r="NDQ28" s="222">
        <f t="shared" ref="NDQ28" si="9566">NDO28*$C$28</f>
        <v>7.8858137985650633E+65</v>
      </c>
      <c r="NDR28" s="222">
        <f t="shared" ref="NDR28" si="9567">NDP28*$C$28</f>
        <v>0</v>
      </c>
      <c r="NDS28" s="222">
        <f t="shared" ref="NDS28" si="9568">NDQ28*$C$28</f>
        <v>8.1223882125220157E+65</v>
      </c>
      <c r="NDT28" s="222">
        <f t="shared" ref="NDT28" si="9569">NDR28*$C$28</f>
        <v>0</v>
      </c>
      <c r="NDU28" s="222">
        <f t="shared" ref="NDU28" si="9570">NDS28*$C$28</f>
        <v>8.3660598588976761E+65</v>
      </c>
      <c r="NDV28" s="222">
        <f t="shared" ref="NDV28" si="9571">NDT28*$C$28</f>
        <v>0</v>
      </c>
      <c r="NDW28" s="222">
        <f t="shared" ref="NDW28" si="9572">NDU28*$C$28</f>
        <v>8.6170416546646062E+65</v>
      </c>
      <c r="NDX28" s="222">
        <f t="shared" ref="NDX28" si="9573">NDV28*$C$28</f>
        <v>0</v>
      </c>
      <c r="NDY28" s="222">
        <f t="shared" ref="NDY28" si="9574">NDW28*$C$28</f>
        <v>8.8755529043045441E+65</v>
      </c>
      <c r="NDZ28" s="222">
        <f t="shared" ref="NDZ28" si="9575">NDX28*$C$28</f>
        <v>0</v>
      </c>
      <c r="NEA28" s="222">
        <f t="shared" ref="NEA28" si="9576">NDY28*$C$28</f>
        <v>9.1418194914336807E+65</v>
      </c>
      <c r="NEB28" s="222">
        <f t="shared" ref="NEB28" si="9577">NDZ28*$C$28</f>
        <v>0</v>
      </c>
      <c r="NEC28" s="222">
        <f t="shared" ref="NEC28" si="9578">NEA28*$C$28</f>
        <v>9.4160740761766919E+65</v>
      </c>
      <c r="NED28" s="222">
        <f t="shared" ref="NED28" si="9579">NEB28*$C$28</f>
        <v>0</v>
      </c>
      <c r="NEE28" s="222">
        <f t="shared" ref="NEE28" si="9580">NEC28*$C$28</f>
        <v>9.6985562984619923E+65</v>
      </c>
      <c r="NEF28" s="222">
        <f t="shared" ref="NEF28" si="9581">NED28*$C$28</f>
        <v>0</v>
      </c>
      <c r="NEG28" s="222">
        <f t="shared" ref="NEG28" si="9582">NEE28*$C$28</f>
        <v>9.9895129874158528E+65</v>
      </c>
      <c r="NEH28" s="222">
        <f t="shared" ref="NEH28" si="9583">NEF28*$C$28</f>
        <v>0</v>
      </c>
      <c r="NEI28" s="222">
        <f t="shared" ref="NEI28" si="9584">NEG28*$C$28</f>
        <v>1.0289198377038329E+66</v>
      </c>
      <c r="NEJ28" s="222">
        <f t="shared" ref="NEJ28" si="9585">NEH28*$C$28</f>
        <v>0</v>
      </c>
      <c r="NEK28" s="222">
        <f t="shared" ref="NEK28" si="9586">NEI28*$C$28</f>
        <v>1.059787432834948E+66</v>
      </c>
      <c r="NEL28" s="222">
        <f t="shared" ref="NEL28" si="9587">NEJ28*$C$28</f>
        <v>0</v>
      </c>
      <c r="NEM28" s="222">
        <f t="shared" ref="NEM28" si="9588">NEK28*$C$28</f>
        <v>1.0915810558199964E+66</v>
      </c>
      <c r="NEN28" s="222">
        <f t="shared" ref="NEN28" si="9589">NEL28*$C$28</f>
        <v>0</v>
      </c>
      <c r="NEO28" s="222">
        <f t="shared" ref="NEO28" si="9590">NEM28*$C$28</f>
        <v>1.1243284874945963E+66</v>
      </c>
      <c r="NEP28" s="222">
        <f t="shared" ref="NEP28" si="9591">NEN28*$C$28</f>
        <v>0</v>
      </c>
      <c r="NEQ28" s="222">
        <f t="shared" ref="NEQ28" si="9592">NEO28*$C$28</f>
        <v>1.1580583421194343E+66</v>
      </c>
      <c r="NER28" s="222">
        <f t="shared" ref="NER28" si="9593">NEP28*$C$28</f>
        <v>0</v>
      </c>
      <c r="NES28" s="222">
        <f t="shared" ref="NES28" si="9594">NEQ28*$C$28</f>
        <v>1.1928000923830173E+66</v>
      </c>
      <c r="NET28" s="222">
        <f t="shared" ref="NET28" si="9595">NER28*$C$28</f>
        <v>0</v>
      </c>
      <c r="NEU28" s="222">
        <f t="shared" ref="NEU28" si="9596">NES28*$C$28</f>
        <v>1.228584095154508E+66</v>
      </c>
      <c r="NEV28" s="222">
        <f t="shared" ref="NEV28" si="9597">NET28*$C$28</f>
        <v>0</v>
      </c>
      <c r="NEW28" s="222">
        <f t="shared" ref="NEW28" si="9598">NEU28*$C$28</f>
        <v>1.2654416180091432E+66</v>
      </c>
      <c r="NEX28" s="222">
        <f t="shared" ref="NEX28" si="9599">NEV28*$C$28</f>
        <v>0</v>
      </c>
      <c r="NEY28" s="222">
        <f t="shared" ref="NEY28" si="9600">NEW28*$C$28</f>
        <v>1.3034048665494176E+66</v>
      </c>
      <c r="NEZ28" s="222">
        <f t="shared" ref="NEZ28" si="9601">NEX28*$C$28</f>
        <v>0</v>
      </c>
      <c r="NFA28" s="222">
        <f t="shared" ref="NFA28" si="9602">NEY28*$C$28</f>
        <v>1.3425070125459002E+66</v>
      </c>
      <c r="NFB28" s="222">
        <f t="shared" ref="NFB28" si="9603">NEZ28*$C$28</f>
        <v>0</v>
      </c>
      <c r="NFC28" s="222">
        <f t="shared" ref="NFC28" si="9604">NFA28*$C$28</f>
        <v>1.3827822229222772E+66</v>
      </c>
      <c r="NFD28" s="222">
        <f t="shared" ref="NFD28" si="9605">NFB28*$C$28</f>
        <v>0</v>
      </c>
      <c r="NFE28" s="222">
        <f t="shared" ref="NFE28" si="9606">NFC28*$C$28</f>
        <v>1.4242656896099455E+66</v>
      </c>
      <c r="NFF28" s="222">
        <f t="shared" ref="NFF28" si="9607">NFD28*$C$28</f>
        <v>0</v>
      </c>
      <c r="NFG28" s="222">
        <f t="shared" ref="NFG28" si="9608">NFE28*$C$28</f>
        <v>1.4669936602982438E+66</v>
      </c>
      <c r="NFH28" s="222">
        <f t="shared" ref="NFH28" si="9609">NFF28*$C$28</f>
        <v>0</v>
      </c>
      <c r="NFI28" s="222">
        <f t="shared" ref="NFI28" si="9610">NFG28*$C$28</f>
        <v>1.5110034701071912E+66</v>
      </c>
      <c r="NFJ28" s="222">
        <f t="shared" ref="NFJ28" si="9611">NFH28*$C$28</f>
        <v>0</v>
      </c>
      <c r="NFK28" s="222">
        <f t="shared" ref="NFK28" si="9612">NFI28*$C$28</f>
        <v>1.556333574210407E+66</v>
      </c>
      <c r="NFL28" s="222">
        <f t="shared" ref="NFL28" si="9613">NFJ28*$C$28</f>
        <v>0</v>
      </c>
      <c r="NFM28" s="222">
        <f t="shared" ref="NFM28" si="9614">NFK28*$C$28</f>
        <v>1.6030235814367192E+66</v>
      </c>
      <c r="NFN28" s="222">
        <f t="shared" ref="NFN28" si="9615">NFL28*$C$28</f>
        <v>0</v>
      </c>
      <c r="NFO28" s="222">
        <f t="shared" ref="NFO28" si="9616">NFM28*$C$28</f>
        <v>1.6511142888798208E+66</v>
      </c>
      <c r="NFP28" s="222">
        <f t="shared" ref="NFP28" si="9617">NFN28*$C$28</f>
        <v>0</v>
      </c>
      <c r="NFQ28" s="222">
        <f t="shared" ref="NFQ28" si="9618">NFO28*$C$28</f>
        <v>1.7006477175462155E+66</v>
      </c>
      <c r="NFR28" s="222">
        <f t="shared" ref="NFR28" si="9619">NFP28*$C$28</f>
        <v>0</v>
      </c>
      <c r="NFS28" s="222">
        <f t="shared" ref="NFS28" si="9620">NFQ28*$C$28</f>
        <v>1.751667149072602E+66</v>
      </c>
      <c r="NFT28" s="222">
        <f t="shared" ref="NFT28" si="9621">NFR28*$C$28</f>
        <v>0</v>
      </c>
      <c r="NFU28" s="222">
        <f t="shared" ref="NFU28" si="9622">NFS28*$C$28</f>
        <v>1.8042171635447802E+66</v>
      </c>
      <c r="NFV28" s="222">
        <f t="shared" ref="NFV28" si="9623">NFT28*$C$28</f>
        <v>0</v>
      </c>
      <c r="NFW28" s="222">
        <f t="shared" ref="NFW28" si="9624">NFU28*$C$28</f>
        <v>1.8583436784511237E+66</v>
      </c>
      <c r="NFX28" s="222">
        <f t="shared" ref="NFX28" si="9625">NFV28*$C$28</f>
        <v>0</v>
      </c>
      <c r="NFY28" s="222">
        <f t="shared" ref="NFY28" si="9626">NFW28*$C$28</f>
        <v>1.9140939888046576E+66</v>
      </c>
      <c r="NFZ28" s="222">
        <f t="shared" ref="NFZ28" si="9627">NFX28*$C$28</f>
        <v>0</v>
      </c>
      <c r="NGA28" s="222">
        <f t="shared" ref="NGA28" si="9628">NFY28*$C$28</f>
        <v>1.9715168084687974E+66</v>
      </c>
      <c r="NGB28" s="222">
        <f t="shared" ref="NGB28" si="9629">NFZ28*$C$28</f>
        <v>0</v>
      </c>
      <c r="NGC28" s="222">
        <f t="shared" ref="NGC28" si="9630">NGA28*$C$28</f>
        <v>2.0306623127228613E+66</v>
      </c>
      <c r="NGD28" s="222">
        <f t="shared" ref="NGD28" si="9631">NGB28*$C$28</f>
        <v>0</v>
      </c>
      <c r="NGE28" s="222">
        <f t="shared" ref="NGE28" si="9632">NGC28*$C$28</f>
        <v>2.0915821821045472E+66</v>
      </c>
      <c r="NGF28" s="222">
        <f t="shared" ref="NGF28" si="9633">NGD28*$C$28</f>
        <v>0</v>
      </c>
      <c r="NGG28" s="222">
        <f t="shared" ref="NGG28" si="9634">NGE28*$C$28</f>
        <v>2.1543296475676836E+66</v>
      </c>
      <c r="NGH28" s="222">
        <f t="shared" ref="NGH28" si="9635">NGF28*$C$28</f>
        <v>0</v>
      </c>
      <c r="NGI28" s="222">
        <f t="shared" ref="NGI28" si="9636">NGG28*$C$28</f>
        <v>2.2189595369947142E+66</v>
      </c>
      <c r="NGJ28" s="222">
        <f t="shared" ref="NGJ28" si="9637">NGH28*$C$28</f>
        <v>0</v>
      </c>
      <c r="NGK28" s="222">
        <f t="shared" ref="NGK28" si="9638">NGI28*$C$28</f>
        <v>2.2855283231045557E+66</v>
      </c>
      <c r="NGL28" s="222">
        <f t="shared" ref="NGL28" si="9639">NGJ28*$C$28</f>
        <v>0</v>
      </c>
      <c r="NGM28" s="222">
        <f t="shared" ref="NGM28" si="9640">NGK28*$C$28</f>
        <v>2.3540941727976926E+66</v>
      </c>
      <c r="NGN28" s="222">
        <f t="shared" ref="NGN28" si="9641">NGL28*$C$28</f>
        <v>0</v>
      </c>
      <c r="NGO28" s="222">
        <f t="shared" ref="NGO28" si="9642">NGM28*$C$28</f>
        <v>2.4247169979816235E+66</v>
      </c>
      <c r="NGP28" s="222">
        <f t="shared" ref="NGP28" si="9643">NGN28*$C$28</f>
        <v>0</v>
      </c>
      <c r="NGQ28" s="222">
        <f t="shared" ref="NGQ28" si="9644">NGO28*$C$28</f>
        <v>2.4974585079210722E+66</v>
      </c>
      <c r="NGR28" s="222">
        <f t="shared" ref="NGR28" si="9645">NGP28*$C$28</f>
        <v>0</v>
      </c>
      <c r="NGS28" s="222">
        <f t="shared" ref="NGS28" si="9646">NGQ28*$C$28</f>
        <v>2.5723822631587045E+66</v>
      </c>
      <c r="NGT28" s="222">
        <f t="shared" ref="NGT28" si="9647">NGR28*$C$28</f>
        <v>0</v>
      </c>
      <c r="NGU28" s="222">
        <f t="shared" ref="NGU28" si="9648">NGS28*$C$28</f>
        <v>2.6495537310534659E+66</v>
      </c>
      <c r="NGV28" s="222">
        <f t="shared" ref="NGV28" si="9649">NGT28*$C$28</f>
        <v>0</v>
      </c>
      <c r="NGW28" s="222">
        <f t="shared" ref="NGW28" si="9650">NGU28*$C$28</f>
        <v>2.7290403429850701E+66</v>
      </c>
      <c r="NGX28" s="222">
        <f t="shared" ref="NGX28" si="9651">NGV28*$C$28</f>
        <v>0</v>
      </c>
      <c r="NGY28" s="222">
        <f t="shared" ref="NGY28" si="9652">NGW28*$C$28</f>
        <v>2.8109115532746222E+66</v>
      </c>
      <c r="NGZ28" s="222">
        <f t="shared" ref="NGZ28" si="9653">NGX28*$C$28</f>
        <v>0</v>
      </c>
      <c r="NHA28" s="222">
        <f t="shared" ref="NHA28" si="9654">NGY28*$C$28</f>
        <v>2.8952388998728611E+66</v>
      </c>
      <c r="NHB28" s="222">
        <f t="shared" ref="NHB28" si="9655">NGZ28*$C$28</f>
        <v>0</v>
      </c>
      <c r="NHC28" s="222">
        <f t="shared" ref="NHC28" si="9656">NHA28*$C$28</f>
        <v>2.9820960668690469E+66</v>
      </c>
      <c r="NHD28" s="222">
        <f t="shared" ref="NHD28" si="9657">NHB28*$C$28</f>
        <v>0</v>
      </c>
      <c r="NHE28" s="222">
        <f t="shared" ref="NHE28" si="9658">NHC28*$C$28</f>
        <v>3.0715589488751184E+66</v>
      </c>
      <c r="NHF28" s="222">
        <f t="shared" ref="NHF28" si="9659">NHD28*$C$28</f>
        <v>0</v>
      </c>
      <c r="NHG28" s="222">
        <f t="shared" ref="NHG28" si="9660">NHE28*$C$28</f>
        <v>3.163705717341372E+66</v>
      </c>
      <c r="NHH28" s="222">
        <f t="shared" ref="NHH28" si="9661">NHF28*$C$28</f>
        <v>0</v>
      </c>
      <c r="NHI28" s="222">
        <f t="shared" ref="NHI28" si="9662">NHG28*$C$28</f>
        <v>3.2586168888616132E+66</v>
      </c>
      <c r="NHJ28" s="222">
        <f t="shared" ref="NHJ28" si="9663">NHH28*$C$28</f>
        <v>0</v>
      </c>
      <c r="NHK28" s="222">
        <f t="shared" ref="NHK28" si="9664">NHI28*$C$28</f>
        <v>3.3563753955274615E+66</v>
      </c>
      <c r="NHL28" s="222">
        <f t="shared" ref="NHL28" si="9665">NHJ28*$C$28</f>
        <v>0</v>
      </c>
      <c r="NHM28" s="222">
        <f t="shared" ref="NHM28" si="9666">NHK28*$C$28</f>
        <v>3.4570666573932853E+66</v>
      </c>
      <c r="NHN28" s="222">
        <f t="shared" ref="NHN28" si="9667">NHL28*$C$28</f>
        <v>0</v>
      </c>
      <c r="NHO28" s="222">
        <f t="shared" ref="NHO28" si="9668">NHM28*$C$28</f>
        <v>3.5607786571150843E+66</v>
      </c>
      <c r="NHP28" s="222">
        <f t="shared" ref="NHP28" si="9669">NHN28*$C$28</f>
        <v>0</v>
      </c>
      <c r="NHQ28" s="222">
        <f t="shared" ref="NHQ28" si="9670">NHO28*$C$28</f>
        <v>3.6676020168285367E+66</v>
      </c>
      <c r="NHR28" s="222">
        <f t="shared" ref="NHR28" si="9671">NHP28*$C$28</f>
        <v>0</v>
      </c>
      <c r="NHS28" s="222">
        <f t="shared" ref="NHS28" si="9672">NHQ28*$C$28</f>
        <v>3.7776300773333927E+66</v>
      </c>
      <c r="NHT28" s="222">
        <f t="shared" ref="NHT28" si="9673">NHR28*$C$28</f>
        <v>0</v>
      </c>
      <c r="NHU28" s="222">
        <f t="shared" ref="NHU28" si="9674">NHS28*$C$28</f>
        <v>3.8909589796533944E+66</v>
      </c>
      <c r="NHV28" s="222">
        <f t="shared" ref="NHV28" si="9675">NHT28*$C$28</f>
        <v>0</v>
      </c>
      <c r="NHW28" s="222">
        <f t="shared" ref="NHW28" si="9676">NHU28*$C$28</f>
        <v>4.0076877490429962E+66</v>
      </c>
      <c r="NHX28" s="222">
        <f t="shared" ref="NHX28" si="9677">NHV28*$C$28</f>
        <v>0</v>
      </c>
      <c r="NHY28" s="222">
        <f t="shared" ref="NHY28" si="9678">NHW28*$C$28</f>
        <v>4.127918381514286E+66</v>
      </c>
      <c r="NHZ28" s="222">
        <f t="shared" ref="NHZ28" si="9679">NHX28*$C$28</f>
        <v>0</v>
      </c>
      <c r="NIA28" s="222">
        <f t="shared" ref="NIA28" si="9680">NHY28*$C$28</f>
        <v>4.2517559329597144E+66</v>
      </c>
      <c r="NIB28" s="222">
        <f t="shared" ref="NIB28" si="9681">NHZ28*$C$28</f>
        <v>0</v>
      </c>
      <c r="NIC28" s="222">
        <f t="shared" ref="NIC28" si="9682">NIA28*$C$28</f>
        <v>4.3793086109485061E+66</v>
      </c>
      <c r="NID28" s="222">
        <f t="shared" ref="NID28" si="9683">NIB28*$C$28</f>
        <v>0</v>
      </c>
      <c r="NIE28" s="222">
        <f t="shared" ref="NIE28" si="9684">NIC28*$C$28</f>
        <v>4.5106878692769616E+66</v>
      </c>
      <c r="NIF28" s="222">
        <f t="shared" ref="NIF28" si="9685">NID28*$C$28</f>
        <v>0</v>
      </c>
      <c r="NIG28" s="222">
        <f t="shared" ref="NIG28" si="9686">NIE28*$C$28</f>
        <v>4.6460085053552702E+66</v>
      </c>
      <c r="NIH28" s="222">
        <f t="shared" ref="NIH28" si="9687">NIF28*$C$28</f>
        <v>0</v>
      </c>
      <c r="NII28" s="222">
        <f t="shared" ref="NII28" si="9688">NIG28*$C$28</f>
        <v>4.7853887605159281E+66</v>
      </c>
      <c r="NIJ28" s="222">
        <f t="shared" ref="NIJ28" si="9689">NIH28*$C$28</f>
        <v>0</v>
      </c>
      <c r="NIK28" s="222">
        <f t="shared" ref="NIK28" si="9690">NII28*$C$28</f>
        <v>4.9289504233314059E+66</v>
      </c>
      <c r="NIL28" s="222">
        <f t="shared" ref="NIL28" si="9691">NIJ28*$C$28</f>
        <v>0</v>
      </c>
      <c r="NIM28" s="222">
        <f t="shared" ref="NIM28" si="9692">NIK28*$C$28</f>
        <v>5.0768189360313484E+66</v>
      </c>
      <c r="NIN28" s="222">
        <f t="shared" ref="NIN28" si="9693">NIL28*$C$28</f>
        <v>0</v>
      </c>
      <c r="NIO28" s="222">
        <f t="shared" ref="NIO28" si="9694">NIM28*$C$28</f>
        <v>5.2291235041122889E+66</v>
      </c>
      <c r="NIP28" s="222">
        <f t="shared" ref="NIP28" si="9695">NIN28*$C$28</f>
        <v>0</v>
      </c>
      <c r="NIQ28" s="222">
        <f t="shared" ref="NIQ28" si="9696">NIO28*$C$28</f>
        <v>5.3859972092356579E+66</v>
      </c>
      <c r="NIR28" s="222">
        <f t="shared" ref="NIR28" si="9697">NIP28*$C$28</f>
        <v>0</v>
      </c>
      <c r="NIS28" s="222">
        <f t="shared" ref="NIS28" si="9698">NIQ28*$C$28</f>
        <v>5.5475771255127278E+66</v>
      </c>
      <c r="NIT28" s="222">
        <f t="shared" ref="NIT28" si="9699">NIR28*$C$28</f>
        <v>0</v>
      </c>
      <c r="NIU28" s="222">
        <f t="shared" ref="NIU28" si="9700">NIS28*$C$28</f>
        <v>5.7140044392781098E+66</v>
      </c>
      <c r="NIV28" s="222">
        <f t="shared" ref="NIV28" si="9701">NIT28*$C$28</f>
        <v>0</v>
      </c>
      <c r="NIW28" s="222">
        <f t="shared" ref="NIW28" si="9702">NIU28*$C$28</f>
        <v>5.885424572456453E+66</v>
      </c>
      <c r="NIX28" s="222">
        <f t="shared" ref="NIX28" si="9703">NIV28*$C$28</f>
        <v>0</v>
      </c>
      <c r="NIY28" s="222">
        <f t="shared" ref="NIY28" si="9704">NIW28*$C$28</f>
        <v>6.0619873096301467E+66</v>
      </c>
      <c r="NIZ28" s="222">
        <f t="shared" ref="NIZ28" si="9705">NIX28*$C$28</f>
        <v>0</v>
      </c>
      <c r="NJA28" s="222">
        <f t="shared" ref="NJA28" si="9706">NIY28*$C$28</f>
        <v>6.2438469289190512E+66</v>
      </c>
      <c r="NJB28" s="222">
        <f t="shared" ref="NJB28" si="9707">NIZ28*$C$28</f>
        <v>0</v>
      </c>
      <c r="NJC28" s="222">
        <f t="shared" ref="NJC28" si="9708">NJA28*$C$28</f>
        <v>6.431162336786623E+66</v>
      </c>
      <c r="NJD28" s="222">
        <f t="shared" ref="NJD28" si="9709">NJB28*$C$28</f>
        <v>0</v>
      </c>
      <c r="NJE28" s="222">
        <f t="shared" ref="NJE28" si="9710">NJC28*$C$28</f>
        <v>6.6240972068902216E+66</v>
      </c>
      <c r="NJF28" s="222">
        <f t="shared" ref="NJF28" si="9711">NJD28*$C$28</f>
        <v>0</v>
      </c>
      <c r="NJG28" s="222">
        <f t="shared" ref="NJG28" si="9712">NJE28*$C$28</f>
        <v>6.8228201230969282E+66</v>
      </c>
      <c r="NJH28" s="222">
        <f t="shared" ref="NJH28" si="9713">NJF28*$C$28</f>
        <v>0</v>
      </c>
      <c r="NJI28" s="222">
        <f t="shared" ref="NJI28" si="9714">NJG28*$C$28</f>
        <v>7.0275047267898365E+66</v>
      </c>
      <c r="NJJ28" s="222">
        <f t="shared" ref="NJJ28" si="9715">NJH28*$C$28</f>
        <v>0</v>
      </c>
      <c r="NJK28" s="222">
        <f t="shared" ref="NJK28" si="9716">NJI28*$C$28</f>
        <v>7.2383298685935319E+66</v>
      </c>
      <c r="NJL28" s="222">
        <f t="shared" ref="NJL28" si="9717">NJJ28*$C$28</f>
        <v>0</v>
      </c>
      <c r="NJM28" s="222">
        <f t="shared" ref="NJM28" si="9718">NJK28*$C$28</f>
        <v>7.4554797646513378E+66</v>
      </c>
      <c r="NJN28" s="222">
        <f t="shared" ref="NJN28" si="9719">NJL28*$C$28</f>
        <v>0</v>
      </c>
      <c r="NJO28" s="222">
        <f t="shared" ref="NJO28" si="9720">NJM28*$C$28</f>
        <v>7.6791441575908776E+66</v>
      </c>
      <c r="NJP28" s="222">
        <f t="shared" ref="NJP28" si="9721">NJN28*$C$28</f>
        <v>0</v>
      </c>
      <c r="NJQ28" s="222">
        <f t="shared" ref="NJQ28" si="9722">NJO28*$C$28</f>
        <v>7.9095184823186044E+66</v>
      </c>
      <c r="NJR28" s="222">
        <f t="shared" ref="NJR28" si="9723">NJP28*$C$28</f>
        <v>0</v>
      </c>
      <c r="NJS28" s="222">
        <f t="shared" ref="NJS28" si="9724">NJQ28*$C$28</f>
        <v>8.1468040367881631E+66</v>
      </c>
      <c r="NJT28" s="222">
        <f t="shared" ref="NJT28" si="9725">NJR28*$C$28</f>
        <v>0</v>
      </c>
      <c r="NJU28" s="222">
        <f t="shared" ref="NJU28" si="9726">NJS28*$C$28</f>
        <v>8.3912081578918075E+66</v>
      </c>
      <c r="NJV28" s="222">
        <f t="shared" ref="NJV28" si="9727">NJT28*$C$28</f>
        <v>0</v>
      </c>
      <c r="NJW28" s="222">
        <f t="shared" ref="NJW28" si="9728">NJU28*$C$28</f>
        <v>8.6429444026285614E+66</v>
      </c>
      <c r="NJX28" s="222">
        <f t="shared" ref="NJX28" si="9729">NJV28*$C$28</f>
        <v>0</v>
      </c>
      <c r="NJY28" s="222">
        <f t="shared" ref="NJY28" si="9730">NJW28*$C$28</f>
        <v>8.9022327347074187E+66</v>
      </c>
      <c r="NJZ28" s="222">
        <f t="shared" ref="NJZ28" si="9731">NJX28*$C$28</f>
        <v>0</v>
      </c>
      <c r="NKA28" s="222">
        <f t="shared" ref="NKA28" si="9732">NJY28*$C$28</f>
        <v>9.1692997167486421E+66</v>
      </c>
      <c r="NKB28" s="222">
        <f t="shared" ref="NKB28" si="9733">NJZ28*$C$28</f>
        <v>0</v>
      </c>
      <c r="NKC28" s="222">
        <f t="shared" ref="NKC28" si="9734">NKA28*$C$28</f>
        <v>9.4443787082511013E+66</v>
      </c>
      <c r="NKD28" s="222">
        <f t="shared" ref="NKD28" si="9735">NKB28*$C$28</f>
        <v>0</v>
      </c>
      <c r="NKE28" s="222">
        <f t="shared" ref="NKE28" si="9736">NKC28*$C$28</f>
        <v>9.7277100694986352E+66</v>
      </c>
      <c r="NKF28" s="222">
        <f t="shared" ref="NKF28" si="9737">NKD28*$C$28</f>
        <v>0</v>
      </c>
      <c r="NKG28" s="222">
        <f t="shared" ref="NKG28" si="9738">NKE28*$C$28</f>
        <v>1.0019541371583595E+67</v>
      </c>
      <c r="NKH28" s="222">
        <f t="shared" ref="NKH28" si="9739">NKF28*$C$28</f>
        <v>0</v>
      </c>
      <c r="NKI28" s="222">
        <f t="shared" ref="NKI28" si="9740">NKG28*$C$28</f>
        <v>1.0320127612731104E+67</v>
      </c>
      <c r="NKJ28" s="222">
        <f t="shared" ref="NKJ28" si="9741">NKH28*$C$28</f>
        <v>0</v>
      </c>
      <c r="NKK28" s="222">
        <f t="shared" ref="NKK28" si="9742">NKI28*$C$28</f>
        <v>1.0629731441113037E+67</v>
      </c>
      <c r="NKL28" s="222">
        <f t="shared" ref="NKL28" si="9743">NKJ28*$C$28</f>
        <v>0</v>
      </c>
      <c r="NKM28" s="222">
        <f t="shared" ref="NKM28" si="9744">NKK28*$C$28</f>
        <v>1.0948623384346429E+67</v>
      </c>
      <c r="NKN28" s="222">
        <f t="shared" ref="NKN28" si="9745">NKL28*$C$28</f>
        <v>0</v>
      </c>
      <c r="NKO28" s="222">
        <f t="shared" ref="NKO28" si="9746">NKM28*$C$28</f>
        <v>1.1277082085876822E+67</v>
      </c>
      <c r="NKP28" s="222">
        <f t="shared" ref="NKP28" si="9747">NKN28*$C$28</f>
        <v>0</v>
      </c>
      <c r="NKQ28" s="222">
        <f t="shared" ref="NKQ28" si="9748">NKO28*$C$28</f>
        <v>1.1615394548453127E+67</v>
      </c>
      <c r="NKR28" s="222">
        <f t="shared" ref="NKR28" si="9749">NKP28*$C$28</f>
        <v>0</v>
      </c>
      <c r="NKS28" s="222">
        <f t="shared" ref="NKS28" si="9750">NKQ28*$C$28</f>
        <v>1.1963856384906721E+67</v>
      </c>
      <c r="NKT28" s="222">
        <f t="shared" ref="NKT28" si="9751">NKR28*$C$28</f>
        <v>0</v>
      </c>
      <c r="NKU28" s="222">
        <f t="shared" ref="NKU28" si="9752">NKS28*$C$28</f>
        <v>1.2322772076453923E+67</v>
      </c>
      <c r="NKV28" s="222">
        <f t="shared" ref="NKV28" si="9753">NKT28*$C$28</f>
        <v>0</v>
      </c>
      <c r="NKW28" s="222">
        <f t="shared" ref="NKW28" si="9754">NKU28*$C$28</f>
        <v>1.2692455238747541E+67</v>
      </c>
      <c r="NKX28" s="222">
        <f t="shared" ref="NKX28" si="9755">NKV28*$C$28</f>
        <v>0</v>
      </c>
      <c r="NKY28" s="222">
        <f t="shared" ref="NKY28" si="9756">NKW28*$C$28</f>
        <v>1.3073228895909968E+67</v>
      </c>
      <c r="NKZ28" s="222">
        <f t="shared" ref="NKZ28" si="9757">NKX28*$C$28</f>
        <v>0</v>
      </c>
      <c r="NLA28" s="222">
        <f t="shared" ref="NLA28" si="9758">NKY28*$C$28</f>
        <v>1.3465425762787267E+67</v>
      </c>
      <c r="NLB28" s="222">
        <f t="shared" ref="NLB28" si="9759">NKZ28*$C$28</f>
        <v>0</v>
      </c>
      <c r="NLC28" s="222">
        <f t="shared" ref="NLC28" si="9760">NLA28*$C$28</f>
        <v>1.3869388535670885E+67</v>
      </c>
      <c r="NLD28" s="222">
        <f t="shared" ref="NLD28" si="9761">NLB28*$C$28</f>
        <v>0</v>
      </c>
      <c r="NLE28" s="222">
        <f t="shared" ref="NLE28" si="9762">NLC28*$C$28</f>
        <v>1.4285470191741012E+67</v>
      </c>
      <c r="NLF28" s="222">
        <f t="shared" ref="NLF28" si="9763">NLD28*$C$28</f>
        <v>0</v>
      </c>
      <c r="NLG28" s="222">
        <f t="shared" ref="NLG28" si="9764">NLE28*$C$28</f>
        <v>1.4714034297493243E+67</v>
      </c>
      <c r="NLH28" s="222">
        <f t="shared" ref="NLH28" si="9765">NLF28*$C$28</f>
        <v>0</v>
      </c>
      <c r="NLI28" s="222">
        <f t="shared" ref="NLI28" si="9766">NLG28*$C$28</f>
        <v>1.515545532641804E+67</v>
      </c>
      <c r="NLJ28" s="222">
        <f t="shared" ref="NLJ28" si="9767">NLH28*$C$28</f>
        <v>0</v>
      </c>
      <c r="NLK28" s="222">
        <f t="shared" ref="NLK28" si="9768">NLI28*$C$28</f>
        <v>1.5610118986210583E+67</v>
      </c>
      <c r="NLL28" s="222">
        <f t="shared" ref="NLL28" si="9769">NLJ28*$C$28</f>
        <v>0</v>
      </c>
      <c r="NLM28" s="222">
        <f t="shared" ref="NLM28" si="9770">NLK28*$C$28</f>
        <v>1.60784225557969E+67</v>
      </c>
      <c r="NLN28" s="222">
        <f t="shared" ref="NLN28" si="9771">NLL28*$C$28</f>
        <v>0</v>
      </c>
      <c r="NLO28" s="222">
        <f t="shared" ref="NLO28" si="9772">NLM28*$C$28</f>
        <v>1.6560775232470806E+67</v>
      </c>
      <c r="NLP28" s="222">
        <f t="shared" ref="NLP28" si="9773">NLN28*$C$28</f>
        <v>0</v>
      </c>
      <c r="NLQ28" s="222">
        <f t="shared" ref="NLQ28" si="9774">NLO28*$C$28</f>
        <v>1.705759848944493E+67</v>
      </c>
      <c r="NLR28" s="222">
        <f t="shared" ref="NLR28" si="9775">NLP28*$C$28</f>
        <v>0</v>
      </c>
      <c r="NLS28" s="222">
        <f t="shared" ref="NLS28" si="9776">NLQ28*$C$28</f>
        <v>1.7569326444128278E+67</v>
      </c>
      <c r="NLT28" s="222">
        <f t="shared" ref="NLT28" si="9777">NLR28*$C$28</f>
        <v>0</v>
      </c>
      <c r="NLU28" s="222">
        <f t="shared" ref="NLU28" si="9778">NLS28*$C$28</f>
        <v>1.8096406237452127E+67</v>
      </c>
      <c r="NLV28" s="222">
        <f t="shared" ref="NLV28" si="9779">NLT28*$C$28</f>
        <v>0</v>
      </c>
      <c r="NLW28" s="222">
        <f t="shared" ref="NLW28" si="9780">NLU28*$C$28</f>
        <v>1.8639298424575692E+67</v>
      </c>
      <c r="NLX28" s="222">
        <f t="shared" ref="NLX28" si="9781">NLV28*$C$28</f>
        <v>0</v>
      </c>
      <c r="NLY28" s="222">
        <f t="shared" ref="NLY28" si="9782">NLW28*$C$28</f>
        <v>1.9198477377312962E+67</v>
      </c>
      <c r="NLZ28" s="222">
        <f t="shared" ref="NLZ28" si="9783">NLX28*$C$28</f>
        <v>0</v>
      </c>
      <c r="NMA28" s="222">
        <f t="shared" ref="NMA28" si="9784">NLY28*$C$28</f>
        <v>1.9774431698632353E+67</v>
      </c>
      <c r="NMB28" s="222">
        <f t="shared" ref="NMB28" si="9785">NLZ28*$C$28</f>
        <v>0</v>
      </c>
      <c r="NMC28" s="222">
        <f t="shared" ref="NMC28" si="9786">NMA28*$C$28</f>
        <v>2.0367664649591324E+67</v>
      </c>
      <c r="NMD28" s="222">
        <f t="shared" ref="NMD28" si="9787">NMB28*$C$28</f>
        <v>0</v>
      </c>
      <c r="NME28" s="222">
        <f t="shared" ref="NME28" si="9788">NMC28*$C$28</f>
        <v>2.0978694589079063E+67</v>
      </c>
      <c r="NMF28" s="222">
        <f t="shared" ref="NMF28" si="9789">NMD28*$C$28</f>
        <v>0</v>
      </c>
      <c r="NMG28" s="222">
        <f t="shared" ref="NMG28" si="9790">NME28*$C$28</f>
        <v>2.1608055426751434E+67</v>
      </c>
      <c r="NMH28" s="222">
        <f t="shared" ref="NMH28" si="9791">NMF28*$C$28</f>
        <v>0</v>
      </c>
      <c r="NMI28" s="222">
        <f t="shared" ref="NMI28" si="9792">NMG28*$C$28</f>
        <v>2.2256297089553977E+67</v>
      </c>
      <c r="NMJ28" s="222">
        <f t="shared" ref="NMJ28" si="9793">NMH28*$C$28</f>
        <v>0</v>
      </c>
      <c r="NMK28" s="222">
        <f t="shared" ref="NMK28" si="9794">NMI28*$C$28</f>
        <v>2.2923986002240595E+67</v>
      </c>
      <c r="NML28" s="222">
        <f t="shared" ref="NML28" si="9795">NMJ28*$C$28</f>
        <v>0</v>
      </c>
      <c r="NMM28" s="222">
        <f t="shared" ref="NMM28" si="9796">NMK28*$C$28</f>
        <v>2.3611705582307815E+67</v>
      </c>
      <c r="NMN28" s="222">
        <f t="shared" ref="NMN28" si="9797">NML28*$C$28</f>
        <v>0</v>
      </c>
      <c r="NMO28" s="222">
        <f t="shared" ref="NMO28" si="9798">NMM28*$C$28</f>
        <v>2.4320056749777049E+67</v>
      </c>
      <c r="NMP28" s="222">
        <f t="shared" ref="NMP28" si="9799">NMN28*$C$28</f>
        <v>0</v>
      </c>
      <c r="NMQ28" s="222">
        <f t="shared" ref="NMQ28" si="9800">NMO28*$C$28</f>
        <v>2.5049658452270362E+67</v>
      </c>
      <c r="NMR28" s="222">
        <f t="shared" ref="NMR28" si="9801">NMP28*$C$28</f>
        <v>0</v>
      </c>
      <c r="NMS28" s="222">
        <f t="shared" ref="NMS28" si="9802">NMQ28*$C$28</f>
        <v>2.5801148205838473E+67</v>
      </c>
      <c r="NMT28" s="222">
        <f t="shared" ref="NMT28" si="9803">NMR28*$C$28</f>
        <v>0</v>
      </c>
      <c r="NMU28" s="222">
        <f t="shared" ref="NMU28" si="9804">NMS28*$C$28</f>
        <v>2.6575182652013628E+67</v>
      </c>
      <c r="NMV28" s="222">
        <f t="shared" ref="NMV28" si="9805">NMT28*$C$28</f>
        <v>0</v>
      </c>
      <c r="NMW28" s="222">
        <f t="shared" ref="NMW28" si="9806">NMU28*$C$28</f>
        <v>2.7372438131574036E+67</v>
      </c>
      <c r="NMX28" s="222">
        <f t="shared" ref="NMX28" si="9807">NMV28*$C$28</f>
        <v>0</v>
      </c>
      <c r="NMY28" s="222">
        <f t="shared" ref="NMY28" si="9808">NMW28*$C$28</f>
        <v>2.819361127552126E+67</v>
      </c>
      <c r="NMZ28" s="222">
        <f t="shared" ref="NMZ28" si="9809">NMX28*$C$28</f>
        <v>0</v>
      </c>
      <c r="NNA28" s="222">
        <f t="shared" ref="NNA28" si="9810">NMY28*$C$28</f>
        <v>2.9039419613786902E+67</v>
      </c>
      <c r="NNB28" s="222">
        <f t="shared" ref="NNB28" si="9811">NMZ28*$C$28</f>
        <v>0</v>
      </c>
      <c r="NNC28" s="222">
        <f t="shared" ref="NNC28" si="9812">NNA28*$C$28</f>
        <v>2.9910602202200512E+67</v>
      </c>
      <c r="NND28" s="222">
        <f t="shared" ref="NND28" si="9813">NNB28*$C$28</f>
        <v>0</v>
      </c>
      <c r="NNE28" s="222">
        <f t="shared" ref="NNE28" si="9814">NNC28*$C$28</f>
        <v>3.0807920268266528E+67</v>
      </c>
      <c r="NNF28" s="222">
        <f t="shared" ref="NNF28" si="9815">NND28*$C$28</f>
        <v>0</v>
      </c>
      <c r="NNG28" s="222">
        <f t="shared" ref="NNG28" si="9816">NNE28*$C$28</f>
        <v>3.1732157876314523E+67</v>
      </c>
      <c r="NNH28" s="222">
        <f t="shared" ref="NNH28" si="9817">NNF28*$C$28</f>
        <v>0</v>
      </c>
      <c r="NNI28" s="222">
        <f t="shared" ref="NNI28" si="9818">NNG28*$C$28</f>
        <v>3.2684122612603957E+67</v>
      </c>
      <c r="NNJ28" s="222">
        <f t="shared" ref="NNJ28" si="9819">NNH28*$C$28</f>
        <v>0</v>
      </c>
      <c r="NNK28" s="222">
        <f t="shared" ref="NNK28" si="9820">NNI28*$C$28</f>
        <v>3.3664646290982078E+67</v>
      </c>
      <c r="NNL28" s="222">
        <f t="shared" ref="NNL28" si="9821">NNJ28*$C$28</f>
        <v>0</v>
      </c>
      <c r="NNM28" s="222">
        <f t="shared" ref="NNM28" si="9822">NNK28*$C$28</f>
        <v>3.4674585679711541E+67</v>
      </c>
      <c r="NNN28" s="222">
        <f t="shared" ref="NNN28" si="9823">NNL28*$C$28</f>
        <v>0</v>
      </c>
      <c r="NNO28" s="222">
        <f t="shared" ref="NNO28" si="9824">NNM28*$C$28</f>
        <v>3.5714823250102886E+67</v>
      </c>
      <c r="NNP28" s="222">
        <f t="shared" ref="NNP28" si="9825">NNN28*$C$28</f>
        <v>0</v>
      </c>
      <c r="NNQ28" s="222">
        <f t="shared" ref="NNQ28" si="9826">NNO28*$C$28</f>
        <v>3.6786267947605975E+67</v>
      </c>
      <c r="NNR28" s="222">
        <f t="shared" ref="NNR28" si="9827">NNP28*$C$28</f>
        <v>0</v>
      </c>
      <c r="NNS28" s="222">
        <f t="shared" ref="NNS28" si="9828">NNQ28*$C$28</f>
        <v>3.7889855986034153E+67</v>
      </c>
      <c r="NNT28" s="222">
        <f t="shared" ref="NNT28" si="9829">NNR28*$C$28</f>
        <v>0</v>
      </c>
      <c r="NNU28" s="222">
        <f t="shared" ref="NNU28" si="9830">NNS28*$C$28</f>
        <v>3.9026551665615179E+67</v>
      </c>
      <c r="NNV28" s="222">
        <f t="shared" ref="NNV28" si="9831">NNT28*$C$28</f>
        <v>0</v>
      </c>
      <c r="NNW28" s="222">
        <f t="shared" ref="NNW28" si="9832">NNU28*$C$28</f>
        <v>4.0197348215583638E+67</v>
      </c>
      <c r="NNX28" s="222">
        <f t="shared" ref="NNX28" si="9833">NNV28*$C$28</f>
        <v>0</v>
      </c>
      <c r="NNY28" s="222">
        <f t="shared" ref="NNY28" si="9834">NNW28*$C$28</f>
        <v>4.140326866205115E+67</v>
      </c>
      <c r="NNZ28" s="222">
        <f t="shared" ref="NNZ28" si="9835">NNX28*$C$28</f>
        <v>0</v>
      </c>
      <c r="NOA28" s="222">
        <f t="shared" ref="NOA28" si="9836">NNY28*$C$28</f>
        <v>4.2645366721912683E+67</v>
      </c>
      <c r="NOB28" s="222">
        <f t="shared" ref="NOB28" si="9837">NNZ28*$C$28</f>
        <v>0</v>
      </c>
      <c r="NOC28" s="222">
        <f t="shared" ref="NOC28" si="9838">NOA28*$C$28</f>
        <v>4.3924727723570063E+67</v>
      </c>
      <c r="NOD28" s="222">
        <f t="shared" ref="NOD28" si="9839">NOB28*$C$28</f>
        <v>0</v>
      </c>
      <c r="NOE28" s="222">
        <f t="shared" ref="NOE28" si="9840">NOC28*$C$28</f>
        <v>4.5242469555277165E+67</v>
      </c>
      <c r="NOF28" s="222">
        <f t="shared" ref="NOF28" si="9841">NOD28*$C$28</f>
        <v>0</v>
      </c>
      <c r="NOG28" s="222">
        <f t="shared" ref="NOG28" si="9842">NOE28*$C$28</f>
        <v>4.659974364193548E+67</v>
      </c>
      <c r="NOH28" s="222">
        <f t="shared" ref="NOH28" si="9843">NOF28*$C$28</f>
        <v>0</v>
      </c>
      <c r="NOI28" s="222">
        <f t="shared" ref="NOI28" si="9844">NOG28*$C$28</f>
        <v>4.7997735951193544E+67</v>
      </c>
      <c r="NOJ28" s="222">
        <f t="shared" ref="NOJ28" si="9845">NOH28*$C$28</f>
        <v>0</v>
      </c>
      <c r="NOK28" s="222">
        <f t="shared" ref="NOK28" si="9846">NOI28*$C$28</f>
        <v>4.943766802972935E+67</v>
      </c>
      <c r="NOL28" s="222">
        <f t="shared" ref="NOL28" si="9847">NOJ28*$C$28</f>
        <v>0</v>
      </c>
      <c r="NOM28" s="222">
        <f t="shared" ref="NOM28" si="9848">NOK28*$C$28</f>
        <v>5.0920798070621235E+67</v>
      </c>
      <c r="NON28" s="222">
        <f t="shared" ref="NON28" si="9849">NOL28*$C$28</f>
        <v>0</v>
      </c>
      <c r="NOO28" s="222">
        <f t="shared" ref="NOO28" si="9850">NOM28*$C$28</f>
        <v>5.2448422012739875E+67</v>
      </c>
      <c r="NOP28" s="222">
        <f t="shared" ref="NOP28" si="9851">NON28*$C$28</f>
        <v>0</v>
      </c>
      <c r="NOQ28" s="222">
        <f t="shared" ref="NOQ28" si="9852">NOO28*$C$28</f>
        <v>5.4021874673122069E+67</v>
      </c>
      <c r="NOR28" s="222">
        <f t="shared" ref="NOR28" si="9853">NOP28*$C$28</f>
        <v>0</v>
      </c>
      <c r="NOS28" s="222">
        <f t="shared" ref="NOS28" si="9854">NOQ28*$C$28</f>
        <v>5.564253091331573E+67</v>
      </c>
      <c r="NOT28" s="222">
        <f t="shared" ref="NOT28" si="9855">NOR28*$C$28</f>
        <v>0</v>
      </c>
      <c r="NOU28" s="222">
        <f t="shared" ref="NOU28" si="9856">NOS28*$C$28</f>
        <v>5.7311806840715207E+67</v>
      </c>
      <c r="NOV28" s="222">
        <f t="shared" ref="NOV28" si="9857">NOT28*$C$28</f>
        <v>0</v>
      </c>
      <c r="NOW28" s="222">
        <f t="shared" ref="NOW28" si="9858">NOU28*$C$28</f>
        <v>5.9031161045936659E+67</v>
      </c>
      <c r="NOX28" s="222">
        <f t="shared" ref="NOX28" si="9859">NOV28*$C$28</f>
        <v>0</v>
      </c>
      <c r="NOY28" s="222">
        <f t="shared" ref="NOY28" si="9860">NOW28*$C$28</f>
        <v>6.0802095877314755E+67</v>
      </c>
      <c r="NOZ28" s="222">
        <f t="shared" ref="NOZ28" si="9861">NOX28*$C$28</f>
        <v>0</v>
      </c>
      <c r="NPA28" s="222">
        <f t="shared" ref="NPA28" si="9862">NOY28*$C$28</f>
        <v>6.2626158753634198E+67</v>
      </c>
      <c r="NPB28" s="222">
        <f t="shared" ref="NPB28" si="9863">NOZ28*$C$28</f>
        <v>0</v>
      </c>
      <c r="NPC28" s="222">
        <f t="shared" ref="NPC28" si="9864">NPA28*$C$28</f>
        <v>6.4504943516243226E+67</v>
      </c>
      <c r="NPD28" s="222">
        <f t="shared" ref="NPD28" si="9865">NPB28*$C$28</f>
        <v>0</v>
      </c>
      <c r="NPE28" s="222">
        <f t="shared" ref="NPE28" si="9866">NPC28*$C$28</f>
        <v>6.644009182173052E+67</v>
      </c>
      <c r="NPF28" s="222">
        <f t="shared" ref="NPF28" si="9867">NPD28*$C$28</f>
        <v>0</v>
      </c>
      <c r="NPG28" s="222">
        <f t="shared" ref="NPG28" si="9868">NPE28*$C$28</f>
        <v>6.8433294576382435E+67</v>
      </c>
      <c r="NPH28" s="222">
        <f t="shared" ref="NPH28" si="9869">NPF28*$C$28</f>
        <v>0</v>
      </c>
      <c r="NPI28" s="222">
        <f t="shared" ref="NPI28" si="9870">NPG28*$C$28</f>
        <v>7.0486293413673909E+67</v>
      </c>
      <c r="NPJ28" s="222">
        <f t="shared" ref="NPJ28" si="9871">NPH28*$C$28</f>
        <v>0</v>
      </c>
      <c r="NPK28" s="222">
        <f t="shared" ref="NPK28" si="9872">NPI28*$C$28</f>
        <v>7.2600882216084125E+67</v>
      </c>
      <c r="NPL28" s="222">
        <f t="shared" ref="NPL28" si="9873">NPJ28*$C$28</f>
        <v>0</v>
      </c>
      <c r="NPM28" s="222">
        <f t="shared" ref="NPM28" si="9874">NPK28*$C$28</f>
        <v>7.4778908682566656E+67</v>
      </c>
      <c r="NPN28" s="222">
        <f t="shared" ref="NPN28" si="9875">NPL28*$C$28</f>
        <v>0</v>
      </c>
      <c r="NPO28" s="222">
        <f t="shared" ref="NPO28" si="9876">NPM28*$C$28</f>
        <v>7.7022275943043657E+67</v>
      </c>
      <c r="NPP28" s="222">
        <f t="shared" ref="NPP28" si="9877">NPN28*$C$28</f>
        <v>0</v>
      </c>
      <c r="NPQ28" s="222">
        <f t="shared" ref="NPQ28" si="9878">NPO28*$C$28</f>
        <v>7.9332944221334964E+67</v>
      </c>
      <c r="NPR28" s="222">
        <f t="shared" ref="NPR28" si="9879">NPP28*$C$28</f>
        <v>0</v>
      </c>
      <c r="NPS28" s="222">
        <f t="shared" ref="NPS28" si="9880">NPQ28*$C$28</f>
        <v>8.1712932547975017E+67</v>
      </c>
      <c r="NPT28" s="222">
        <f t="shared" ref="NPT28" si="9881">NPR28*$C$28</f>
        <v>0</v>
      </c>
      <c r="NPU28" s="222">
        <f t="shared" ref="NPU28" si="9882">NPS28*$C$28</f>
        <v>8.4164320524414275E+67</v>
      </c>
      <c r="NPV28" s="222">
        <f t="shared" ref="NPV28" si="9883">NPT28*$C$28</f>
        <v>0</v>
      </c>
      <c r="NPW28" s="222">
        <f t="shared" ref="NPW28" si="9884">NPU28*$C$28</f>
        <v>8.6689250140146705E+67</v>
      </c>
      <c r="NPX28" s="222">
        <f t="shared" ref="NPX28" si="9885">NPV28*$C$28</f>
        <v>0</v>
      </c>
      <c r="NPY28" s="222">
        <f t="shared" ref="NPY28" si="9886">NPW28*$C$28</f>
        <v>8.9289927644351114E+67</v>
      </c>
      <c r="NPZ28" s="222">
        <f t="shared" ref="NPZ28" si="9887">NPX28*$C$28</f>
        <v>0</v>
      </c>
      <c r="NQA28" s="222">
        <f t="shared" ref="NQA28" si="9888">NPY28*$C$28</f>
        <v>9.1968625473681653E+67</v>
      </c>
      <c r="NQB28" s="222">
        <f t="shared" ref="NQB28" si="9889">NPZ28*$C$28</f>
        <v>0</v>
      </c>
      <c r="NQC28" s="222">
        <f t="shared" ref="NQC28" si="9890">NQA28*$C$28</f>
        <v>9.4727684237892108E+67</v>
      </c>
      <c r="NQD28" s="222">
        <f t="shared" ref="NQD28" si="9891">NQB28*$C$28</f>
        <v>0</v>
      </c>
      <c r="NQE28" s="222">
        <f t="shared" ref="NQE28" si="9892">NQC28*$C$28</f>
        <v>9.7569514765028877E+67</v>
      </c>
      <c r="NQF28" s="222">
        <f t="shared" ref="NQF28" si="9893">NQD28*$C$28</f>
        <v>0</v>
      </c>
      <c r="NQG28" s="222">
        <f t="shared" ref="NQG28" si="9894">NQE28*$C$28</f>
        <v>1.0049660020797975E+68</v>
      </c>
      <c r="NQH28" s="222">
        <f t="shared" ref="NQH28" si="9895">NQF28*$C$28</f>
        <v>0</v>
      </c>
      <c r="NQI28" s="222">
        <f t="shared" ref="NQI28" si="9896">NQG28*$C$28</f>
        <v>1.0351149821421914E+68</v>
      </c>
      <c r="NQJ28" s="222">
        <f t="shared" ref="NQJ28" si="9897">NQH28*$C$28</f>
        <v>0</v>
      </c>
      <c r="NQK28" s="222">
        <f t="shared" ref="NQK28" si="9898">NQI28*$C$28</f>
        <v>1.0661684316064572E+68</v>
      </c>
      <c r="NQL28" s="222">
        <f t="shared" ref="NQL28" si="9899">NQJ28*$C$28</f>
        <v>0</v>
      </c>
      <c r="NQM28" s="222">
        <f t="shared" ref="NQM28" si="9900">NQK28*$C$28</f>
        <v>1.0981534845546509E+68</v>
      </c>
      <c r="NQN28" s="222">
        <f t="shared" ref="NQN28" si="9901">NQL28*$C$28</f>
        <v>0</v>
      </c>
      <c r="NQO28" s="222">
        <f t="shared" ref="NQO28" si="9902">NQM28*$C$28</f>
        <v>1.1310980890912904E+68</v>
      </c>
      <c r="NQP28" s="222">
        <f t="shared" ref="NQP28" si="9903">NQN28*$C$28</f>
        <v>0</v>
      </c>
      <c r="NQQ28" s="222">
        <f t="shared" ref="NQQ28" si="9904">NQO28*$C$28</f>
        <v>1.1650310317640291E+68</v>
      </c>
      <c r="NQR28" s="222">
        <f t="shared" ref="NQR28" si="9905">NQP28*$C$28</f>
        <v>0</v>
      </c>
      <c r="NQS28" s="222">
        <f t="shared" ref="NQS28" si="9906">NQQ28*$C$28</f>
        <v>1.1999819627169501E+68</v>
      </c>
      <c r="NQT28" s="222">
        <f t="shared" ref="NQT28" si="9907">NQR28*$C$28</f>
        <v>0</v>
      </c>
      <c r="NQU28" s="222">
        <f t="shared" ref="NQU28" si="9908">NQS28*$C$28</f>
        <v>1.2359814215984587E+68</v>
      </c>
      <c r="NQV28" s="222">
        <f t="shared" ref="NQV28" si="9909">NQT28*$C$28</f>
        <v>0</v>
      </c>
      <c r="NQW28" s="222">
        <f t="shared" ref="NQW28" si="9910">NQU28*$C$28</f>
        <v>1.2730608642464124E+68</v>
      </c>
      <c r="NQX28" s="222">
        <f t="shared" ref="NQX28" si="9911">NQV28*$C$28</f>
        <v>0</v>
      </c>
      <c r="NQY28" s="222">
        <f t="shared" ref="NQY28" si="9912">NQW28*$C$28</f>
        <v>1.3112526901738049E+68</v>
      </c>
      <c r="NQZ28" s="222">
        <f t="shared" ref="NQZ28" si="9913">NQX28*$C$28</f>
        <v>0</v>
      </c>
      <c r="NRA28" s="222">
        <f t="shared" ref="NRA28" si="9914">NQY28*$C$28</f>
        <v>1.350590270879019E+68</v>
      </c>
      <c r="NRB28" s="222">
        <f t="shared" ref="NRB28" si="9915">NQZ28*$C$28</f>
        <v>0</v>
      </c>
      <c r="NRC28" s="222">
        <f t="shared" ref="NRC28" si="9916">NRA28*$C$28</f>
        <v>1.3911079790053895E+68</v>
      </c>
      <c r="NRD28" s="222">
        <f t="shared" ref="NRD28" si="9917">NRB28*$C$28</f>
        <v>0</v>
      </c>
      <c r="NRE28" s="222">
        <f t="shared" ref="NRE28" si="9918">NRC28*$C$28</f>
        <v>1.4328412183755513E+68</v>
      </c>
      <c r="NRF28" s="222">
        <f t="shared" ref="NRF28" si="9919">NRD28*$C$28</f>
        <v>0</v>
      </c>
      <c r="NRG28" s="222">
        <f t="shared" ref="NRG28" si="9920">NRE28*$C$28</f>
        <v>1.4758264549268178E+68</v>
      </c>
      <c r="NRH28" s="222">
        <f t="shared" ref="NRH28" si="9921">NRF28*$C$28</f>
        <v>0</v>
      </c>
      <c r="NRI28" s="222">
        <f t="shared" ref="NRI28" si="9922">NRG28*$C$28</f>
        <v>1.5201012485746223E+68</v>
      </c>
      <c r="NRJ28" s="222">
        <f t="shared" ref="NRJ28" si="9923">NRH28*$C$28</f>
        <v>0</v>
      </c>
      <c r="NRK28" s="222">
        <f t="shared" ref="NRK28" si="9924">NRI28*$C$28</f>
        <v>1.565704286031861E+68</v>
      </c>
      <c r="NRL28" s="222">
        <f t="shared" ref="NRL28" si="9925">NRJ28*$C$28</f>
        <v>0</v>
      </c>
      <c r="NRM28" s="222">
        <f t="shared" ref="NRM28" si="9926">NRK28*$C$28</f>
        <v>1.612675414612817E+68</v>
      </c>
      <c r="NRN28" s="222">
        <f t="shared" ref="NRN28" si="9927">NRL28*$C$28</f>
        <v>0</v>
      </c>
      <c r="NRO28" s="222">
        <f t="shared" ref="NRO28" si="9928">NRM28*$C$28</f>
        <v>1.6610556770512014E+68</v>
      </c>
      <c r="NRP28" s="222">
        <f t="shared" ref="NRP28" si="9929">NRN28*$C$28</f>
        <v>0</v>
      </c>
      <c r="NRQ28" s="222">
        <f t="shared" ref="NRQ28" si="9930">NRO28*$C$28</f>
        <v>1.7108873473627374E+68</v>
      </c>
      <c r="NRR28" s="222">
        <f t="shared" ref="NRR28" si="9931">NRP28*$C$28</f>
        <v>0</v>
      </c>
      <c r="NRS28" s="222">
        <f t="shared" ref="NRS28" si="9932">NRQ28*$C$28</f>
        <v>1.7622139677836196E+68</v>
      </c>
      <c r="NRT28" s="222">
        <f t="shared" ref="NRT28" si="9933">NRR28*$C$28</f>
        <v>0</v>
      </c>
      <c r="NRU28" s="222">
        <f t="shared" ref="NRU28" si="9934">NRS28*$C$28</f>
        <v>1.8150803868171282E+68</v>
      </c>
      <c r="NRV28" s="222">
        <f t="shared" ref="NRV28" si="9935">NRT28*$C$28</f>
        <v>0</v>
      </c>
      <c r="NRW28" s="222">
        <f t="shared" ref="NRW28" si="9936">NRU28*$C$28</f>
        <v>1.8695327984216422E+68</v>
      </c>
      <c r="NRX28" s="222">
        <f t="shared" ref="NRX28" si="9937">NRV28*$C$28</f>
        <v>0</v>
      </c>
      <c r="NRY28" s="222">
        <f t="shared" ref="NRY28" si="9938">NRW28*$C$28</f>
        <v>1.9256187823742914E+68</v>
      </c>
      <c r="NRZ28" s="222">
        <f t="shared" ref="NRZ28" si="9939">NRX28*$C$28</f>
        <v>0</v>
      </c>
      <c r="NSA28" s="222">
        <f t="shared" ref="NSA28" si="9940">NRY28*$C$28</f>
        <v>1.9833873458455202E+68</v>
      </c>
      <c r="NSB28" s="222">
        <f t="shared" ref="NSB28" si="9941">NRZ28*$C$28</f>
        <v>0</v>
      </c>
      <c r="NSC28" s="222">
        <f t="shared" ref="NSC28" si="9942">NSA28*$C$28</f>
        <v>2.0428889662208858E+68</v>
      </c>
      <c r="NSD28" s="222">
        <f t="shared" ref="NSD28" si="9943">NSB28*$C$28</f>
        <v>0</v>
      </c>
      <c r="NSE28" s="222">
        <f t="shared" ref="NSE28" si="9944">NSC28*$C$28</f>
        <v>2.1041756352075124E+68</v>
      </c>
      <c r="NSF28" s="222">
        <f t="shared" ref="NSF28" si="9945">NSD28*$C$28</f>
        <v>0</v>
      </c>
      <c r="NSG28" s="222">
        <f t="shared" ref="NSG28" si="9946">NSE28*$C$28</f>
        <v>2.1673009042637376E+68</v>
      </c>
      <c r="NSH28" s="222">
        <f t="shared" ref="NSH28" si="9947">NSF28*$C$28</f>
        <v>0</v>
      </c>
      <c r="NSI28" s="222">
        <f t="shared" ref="NSI28" si="9948">NSG28*$C$28</f>
        <v>2.2323199313916496E+68</v>
      </c>
      <c r="NSJ28" s="222">
        <f t="shared" ref="NSJ28" si="9949">NSH28*$C$28</f>
        <v>0</v>
      </c>
      <c r="NSK28" s="222">
        <f t="shared" ref="NSK28" si="9950">NSI28*$C$28</f>
        <v>2.299289529333399E+68</v>
      </c>
      <c r="NSL28" s="222">
        <f t="shared" ref="NSL28" si="9951">NSJ28*$C$28</f>
        <v>0</v>
      </c>
      <c r="NSM28" s="222">
        <f t="shared" ref="NSM28" si="9952">NSK28*$C$28</f>
        <v>2.368268215213401E+68</v>
      </c>
      <c r="NSN28" s="222">
        <f t="shared" ref="NSN28" si="9953">NSL28*$C$28</f>
        <v>0</v>
      </c>
      <c r="NSO28" s="222">
        <f t="shared" ref="NSO28" si="9954">NSM28*$C$28</f>
        <v>2.4393162616698032E+68</v>
      </c>
      <c r="NSP28" s="222">
        <f t="shared" ref="NSP28" si="9955">NSN28*$C$28</f>
        <v>0</v>
      </c>
      <c r="NSQ28" s="222">
        <f t="shared" ref="NSQ28" si="9956">NSO28*$C$28</f>
        <v>2.5124957495198973E+68</v>
      </c>
      <c r="NSR28" s="222">
        <f t="shared" ref="NSR28" si="9957">NSP28*$C$28</f>
        <v>0</v>
      </c>
      <c r="NSS28" s="222">
        <f t="shared" ref="NSS28" si="9958">NSQ28*$C$28</f>
        <v>2.5878706220054942E+68</v>
      </c>
      <c r="NST28" s="222">
        <f t="shared" ref="NST28" si="9959">NSR28*$C$28</f>
        <v>0</v>
      </c>
      <c r="NSU28" s="222">
        <f t="shared" ref="NSU28" si="9960">NSS28*$C$28</f>
        <v>2.665506740665659E+68</v>
      </c>
      <c r="NSV28" s="222">
        <f t="shared" ref="NSV28" si="9961">NST28*$C$28</f>
        <v>0</v>
      </c>
      <c r="NSW28" s="222">
        <f t="shared" ref="NSW28" si="9962">NSU28*$C$28</f>
        <v>2.7454719428856289E+68</v>
      </c>
      <c r="NSX28" s="222">
        <f t="shared" ref="NSX28" si="9963">NSV28*$C$28</f>
        <v>0</v>
      </c>
      <c r="NSY28" s="222">
        <f t="shared" ref="NSY28" si="9964">NSW28*$C$28</f>
        <v>2.8278361011721981E+68</v>
      </c>
      <c r="NSZ28" s="222">
        <f t="shared" ref="NSZ28" si="9965">NSX28*$C$28</f>
        <v>0</v>
      </c>
      <c r="NTA28" s="222">
        <f t="shared" ref="NTA28" si="9966">NSY28*$C$28</f>
        <v>2.912671184207364E+68</v>
      </c>
      <c r="NTB28" s="222">
        <f t="shared" ref="NTB28" si="9967">NSZ28*$C$28</f>
        <v>0</v>
      </c>
      <c r="NTC28" s="222">
        <f t="shared" ref="NTC28" si="9968">NTA28*$C$28</f>
        <v>3.0000513197335848E+68</v>
      </c>
      <c r="NTD28" s="222">
        <f t="shared" ref="NTD28" si="9969">NTB28*$C$28</f>
        <v>0</v>
      </c>
      <c r="NTE28" s="222">
        <f t="shared" ref="NTE28" si="9970">NTC28*$C$28</f>
        <v>3.0900528593255927E+68</v>
      </c>
      <c r="NTF28" s="222">
        <f t="shared" ref="NTF28" si="9971">NTD28*$C$28</f>
        <v>0</v>
      </c>
      <c r="NTG28" s="222">
        <f t="shared" ref="NTG28" si="9972">NTE28*$C$28</f>
        <v>3.1827544451053607E+68</v>
      </c>
      <c r="NTH28" s="222">
        <f t="shared" ref="NTH28" si="9973">NTF28*$C$28</f>
        <v>0</v>
      </c>
      <c r="NTI28" s="222">
        <f t="shared" ref="NTI28" si="9974">NTG28*$C$28</f>
        <v>3.2782370784585218E+68</v>
      </c>
      <c r="NTJ28" s="222">
        <f t="shared" ref="NTJ28" si="9975">NTH28*$C$28</f>
        <v>0</v>
      </c>
      <c r="NTK28" s="222">
        <f t="shared" ref="NTK28" si="9976">NTI28*$C$28</f>
        <v>3.3765841908122776E+68</v>
      </c>
      <c r="NTL28" s="222">
        <f t="shared" ref="NTL28" si="9977">NTJ28*$C$28</f>
        <v>0</v>
      </c>
      <c r="NTM28" s="222">
        <f t="shared" ref="NTM28" si="9978">NTK28*$C$28</f>
        <v>3.4778817165366458E+68</v>
      </c>
      <c r="NTN28" s="222">
        <f t="shared" ref="NTN28" si="9979">NTL28*$C$28</f>
        <v>0</v>
      </c>
      <c r="NTO28" s="222">
        <f t="shared" ref="NTO28" si="9980">NTM28*$C$28</f>
        <v>3.5822181680327453E+68</v>
      </c>
      <c r="NTP28" s="222">
        <f t="shared" ref="NTP28" si="9981">NTN28*$C$28</f>
        <v>0</v>
      </c>
      <c r="NTQ28" s="222">
        <f t="shared" ref="NTQ28" si="9982">NTO28*$C$28</f>
        <v>3.6896847130737278E+68</v>
      </c>
      <c r="NTR28" s="222">
        <f t="shared" ref="NTR28" si="9983">NTP28*$C$28</f>
        <v>0</v>
      </c>
      <c r="NTS28" s="222">
        <f t="shared" ref="NTS28" si="9984">NTQ28*$C$28</f>
        <v>3.8003752544659396E+68</v>
      </c>
      <c r="NTT28" s="222">
        <f t="shared" ref="NTT28" si="9985">NTR28*$C$28</f>
        <v>0</v>
      </c>
      <c r="NTU28" s="222">
        <f t="shared" ref="NTU28" si="9986">NTS28*$C$28</f>
        <v>3.9143865120999176E+68</v>
      </c>
      <c r="NTV28" s="222">
        <f t="shared" ref="NTV28" si="9987">NTT28*$C$28</f>
        <v>0</v>
      </c>
      <c r="NTW28" s="222">
        <f t="shared" ref="NTW28" si="9988">NTU28*$C$28</f>
        <v>4.0318181074629152E+68</v>
      </c>
      <c r="NTX28" s="222">
        <f t="shared" ref="NTX28" si="9989">NTV28*$C$28</f>
        <v>0</v>
      </c>
      <c r="NTY28" s="222">
        <f t="shared" ref="NTY28" si="9990">NTW28*$C$28</f>
        <v>4.1527726506868026E+68</v>
      </c>
      <c r="NTZ28" s="222">
        <f t="shared" ref="NTZ28" si="9991">NTX28*$C$28</f>
        <v>0</v>
      </c>
      <c r="NUA28" s="222">
        <f t="shared" ref="NUA28" si="9992">NTY28*$C$28</f>
        <v>4.2773558302074065E+68</v>
      </c>
      <c r="NUB28" s="222">
        <f t="shared" ref="NUB28" si="9993">NTZ28*$C$28</f>
        <v>0</v>
      </c>
      <c r="NUC28" s="222">
        <f t="shared" ref="NUC28" si="9994">NUA28*$C$28</f>
        <v>4.405676505113629E+68</v>
      </c>
      <c r="NUD28" s="222">
        <f t="shared" ref="NUD28" si="9995">NUB28*$C$28</f>
        <v>0</v>
      </c>
      <c r="NUE28" s="222">
        <f t="shared" ref="NUE28" si="9996">NUC28*$C$28</f>
        <v>4.5378468002670382E+68</v>
      </c>
      <c r="NUF28" s="222">
        <f t="shared" ref="NUF28" si="9997">NUD28*$C$28</f>
        <v>0</v>
      </c>
      <c r="NUG28" s="222">
        <f t="shared" ref="NUG28" si="9998">NUE28*$C$28</f>
        <v>4.6739822042750498E+68</v>
      </c>
      <c r="NUH28" s="222">
        <f t="shared" ref="NUH28" si="9999">NUF28*$C$28</f>
        <v>0</v>
      </c>
      <c r="NUI28" s="222">
        <f t="shared" ref="NUI28" si="10000">NUG28*$C$28</f>
        <v>4.8142016704033017E+68</v>
      </c>
      <c r="NUJ28" s="222">
        <f t="shared" ref="NUJ28" si="10001">NUH28*$C$28</f>
        <v>0</v>
      </c>
      <c r="NUK28" s="222">
        <f t="shared" ref="NUK28" si="10002">NUI28*$C$28</f>
        <v>4.9586277205154014E+68</v>
      </c>
      <c r="NUL28" s="222">
        <f t="shared" ref="NUL28" si="10003">NUJ28*$C$28</f>
        <v>0</v>
      </c>
      <c r="NUM28" s="222">
        <f t="shared" ref="NUM28" si="10004">NUK28*$C$28</f>
        <v>5.1073865521308631E+68</v>
      </c>
      <c r="NUN28" s="222">
        <f t="shared" ref="NUN28" si="10005">NUL28*$C$28</f>
        <v>0</v>
      </c>
      <c r="NUO28" s="222">
        <f t="shared" ref="NUO28" si="10006">NUM28*$C$28</f>
        <v>5.2606081486947895E+68</v>
      </c>
      <c r="NUP28" s="222">
        <f t="shared" ref="NUP28" si="10007">NUN28*$C$28</f>
        <v>0</v>
      </c>
      <c r="NUQ28" s="222">
        <f t="shared" ref="NUQ28" si="10008">NUO28*$C$28</f>
        <v>5.4184263931556329E+68</v>
      </c>
      <c r="NUR28" s="222">
        <f t="shared" ref="NUR28" si="10009">NUP28*$C$28</f>
        <v>0</v>
      </c>
      <c r="NUS28" s="222">
        <f t="shared" ref="NUS28" si="10010">NUQ28*$C$28</f>
        <v>5.5809791849503019E+68</v>
      </c>
      <c r="NUT28" s="222">
        <f t="shared" ref="NUT28" si="10011">NUR28*$C$28</f>
        <v>0</v>
      </c>
      <c r="NUU28" s="222">
        <f t="shared" ref="NUU28" si="10012">NUS28*$C$28</f>
        <v>5.7484085604988107E+68</v>
      </c>
      <c r="NUV28" s="222">
        <f t="shared" ref="NUV28" si="10013">NUT28*$C$28</f>
        <v>0</v>
      </c>
      <c r="NUW28" s="222">
        <f t="shared" ref="NUW28" si="10014">NUU28*$C$28</f>
        <v>5.9208608173137755E+68</v>
      </c>
      <c r="NUX28" s="222">
        <f t="shared" ref="NUX28" si="10015">NUV28*$C$28</f>
        <v>0</v>
      </c>
      <c r="NUY28" s="222">
        <f t="shared" ref="NUY28" si="10016">NUW28*$C$28</f>
        <v>6.0984866418331889E+68</v>
      </c>
      <c r="NUZ28" s="222">
        <f t="shared" ref="NUZ28" si="10017">NUX28*$C$28</f>
        <v>0</v>
      </c>
      <c r="NVA28" s="222">
        <f t="shared" ref="NVA28" si="10018">NUY28*$C$28</f>
        <v>6.2814412410881851E+68</v>
      </c>
      <c r="NVB28" s="222">
        <f t="shared" ref="NVB28" si="10019">NUZ28*$C$28</f>
        <v>0</v>
      </c>
      <c r="NVC28" s="222">
        <f t="shared" ref="NVC28" si="10020">NVA28*$C$28</f>
        <v>6.4698844783208306E+68</v>
      </c>
      <c r="NVD28" s="222">
        <f t="shared" ref="NVD28" si="10021">NVB28*$C$28</f>
        <v>0</v>
      </c>
      <c r="NVE28" s="222">
        <f t="shared" ref="NVE28" si="10022">NVC28*$C$28</f>
        <v>6.6639810126704556E+68</v>
      </c>
      <c r="NVF28" s="222">
        <f t="shared" ref="NVF28" si="10023">NVD28*$C$28</f>
        <v>0</v>
      </c>
      <c r="NVG28" s="222">
        <f t="shared" ref="NVG28" si="10024">NVE28*$C$28</f>
        <v>6.8639004430505692E+68</v>
      </c>
      <c r="NVH28" s="222">
        <f t="shared" ref="NVH28" si="10025">NVF28*$C$28</f>
        <v>0</v>
      </c>
      <c r="NVI28" s="222">
        <f t="shared" ref="NVI28" si="10026">NVG28*$C$28</f>
        <v>7.0698174563420866E+68</v>
      </c>
      <c r="NVJ28" s="222">
        <f t="shared" ref="NVJ28" si="10027">NVH28*$C$28</f>
        <v>0</v>
      </c>
      <c r="NVK28" s="222">
        <f t="shared" ref="NVK28" si="10028">NVI28*$C$28</f>
        <v>7.2819119800323499E+68</v>
      </c>
      <c r="NVL28" s="222">
        <f t="shared" ref="NVL28" si="10029">NVJ28*$C$28</f>
        <v>0</v>
      </c>
      <c r="NVM28" s="222">
        <f t="shared" ref="NVM28" si="10030">NVK28*$C$28</f>
        <v>7.5003693394333204E+68</v>
      </c>
      <c r="NVN28" s="222">
        <f t="shared" ref="NVN28" si="10031">NVL28*$C$28</f>
        <v>0</v>
      </c>
      <c r="NVO28" s="222">
        <f t="shared" ref="NVO28" si="10032">NVM28*$C$28</f>
        <v>7.7253804196163197E+68</v>
      </c>
      <c r="NVP28" s="222">
        <f t="shared" ref="NVP28" si="10033">NVN28*$C$28</f>
        <v>0</v>
      </c>
      <c r="NVQ28" s="222">
        <f t="shared" ref="NVQ28" si="10034">NVO28*$C$28</f>
        <v>7.95714183220481E+68</v>
      </c>
      <c r="NVR28" s="222">
        <f t="shared" ref="NVR28" si="10035">NVP28*$C$28</f>
        <v>0</v>
      </c>
      <c r="NVS28" s="222">
        <f t="shared" ref="NVS28" si="10036">NVQ28*$C$28</f>
        <v>8.1958560871709541E+68</v>
      </c>
      <c r="NVT28" s="222">
        <f t="shared" ref="NVT28" si="10037">NVR28*$C$28</f>
        <v>0</v>
      </c>
      <c r="NVU28" s="222">
        <f t="shared" ref="NVU28" si="10038">NVS28*$C$28</f>
        <v>8.4417317697860829E+68</v>
      </c>
      <c r="NVV28" s="222">
        <f t="shared" ref="NVV28" si="10039">NVT28*$C$28</f>
        <v>0</v>
      </c>
      <c r="NVW28" s="222">
        <f t="shared" ref="NVW28" si="10040">NVU28*$C$28</f>
        <v>8.6949837228796654E+68</v>
      </c>
      <c r="NVX28" s="222">
        <f t="shared" ref="NVX28" si="10041">NVV28*$C$28</f>
        <v>0</v>
      </c>
      <c r="NVY28" s="222">
        <f t="shared" ref="NVY28" si="10042">NVW28*$C$28</f>
        <v>8.9558332345660559E+68</v>
      </c>
      <c r="NVZ28" s="222">
        <f t="shared" ref="NVZ28" si="10043">NVX28*$C$28</f>
        <v>0</v>
      </c>
      <c r="NWA28" s="222">
        <f t="shared" ref="NWA28" si="10044">NVY28*$C$28</f>
        <v>9.2245082316030384E+68</v>
      </c>
      <c r="NWB28" s="222">
        <f t="shared" ref="NWB28" si="10045">NVZ28*$C$28</f>
        <v>0</v>
      </c>
      <c r="NWC28" s="222">
        <f t="shared" ref="NWC28" si="10046">NWA28*$C$28</f>
        <v>9.5012434785511289E+68</v>
      </c>
      <c r="NWD28" s="222">
        <f t="shared" ref="NWD28" si="10047">NWB28*$C$28</f>
        <v>0</v>
      </c>
      <c r="NWE28" s="222">
        <f t="shared" ref="NWE28" si="10048">NWC28*$C$28</f>
        <v>9.7862807829076635E+68</v>
      </c>
      <c r="NWF28" s="222">
        <f t="shared" ref="NWF28" si="10049">NWD28*$C$28</f>
        <v>0</v>
      </c>
      <c r="NWG28" s="222">
        <f t="shared" ref="NWG28" si="10050">NWE28*$C$28</f>
        <v>1.0079869206394893E+69</v>
      </c>
      <c r="NWH28" s="222">
        <f t="shared" ref="NWH28" si="10051">NWF28*$C$28</f>
        <v>0</v>
      </c>
      <c r="NWI28" s="222">
        <f t="shared" ref="NWI28" si="10052">NWG28*$C$28</f>
        <v>1.0382265282586741E+69</v>
      </c>
      <c r="NWJ28" s="222">
        <f t="shared" ref="NWJ28" si="10053">NWH28*$C$28</f>
        <v>0</v>
      </c>
      <c r="NWK28" s="222">
        <f t="shared" ref="NWK28" si="10054">NWI28*$C$28</f>
        <v>1.0693733241064343E+69</v>
      </c>
      <c r="NWL28" s="222">
        <f t="shared" ref="NWL28" si="10055">NWJ28*$C$28</f>
        <v>0</v>
      </c>
      <c r="NWM28" s="222">
        <f t="shared" ref="NWM28" si="10056">NWK28*$C$28</f>
        <v>1.1014545238296274E+69</v>
      </c>
      <c r="NWN28" s="222">
        <f t="shared" ref="NWN28" si="10057">NWL28*$C$28</f>
        <v>0</v>
      </c>
      <c r="NWO28" s="222">
        <f t="shared" ref="NWO28" si="10058">NWM28*$C$28</f>
        <v>1.1344981595445163E+69</v>
      </c>
      <c r="NWP28" s="222">
        <f t="shared" ref="NWP28" si="10059">NWN28*$C$28</f>
        <v>0</v>
      </c>
      <c r="NWQ28" s="222">
        <f t="shared" ref="NWQ28" si="10060">NWO28*$C$28</f>
        <v>1.1685331043308519E+69</v>
      </c>
      <c r="NWR28" s="222">
        <f t="shared" ref="NWR28" si="10061">NWP28*$C$28</f>
        <v>0</v>
      </c>
      <c r="NWS28" s="222">
        <f t="shared" ref="NWS28" si="10062">NWQ28*$C$28</f>
        <v>1.2035890974607774E+69</v>
      </c>
      <c r="NWT28" s="222">
        <f t="shared" ref="NWT28" si="10063">NWR28*$C$28</f>
        <v>0</v>
      </c>
      <c r="NWU28" s="222">
        <f t="shared" ref="NWU28" si="10064">NWS28*$C$28</f>
        <v>1.2396967703846008E+69</v>
      </c>
      <c r="NWV28" s="222">
        <f t="shared" ref="NWV28" si="10065">NWT28*$C$28</f>
        <v>0</v>
      </c>
      <c r="NWW28" s="222">
        <f t="shared" ref="NWW28" si="10066">NWU28*$C$28</f>
        <v>1.2768876734961389E+69</v>
      </c>
      <c r="NWX28" s="222">
        <f t="shared" ref="NWX28" si="10067">NWV28*$C$28</f>
        <v>0</v>
      </c>
      <c r="NWY28" s="222">
        <f t="shared" ref="NWY28" si="10068">NWW28*$C$28</f>
        <v>1.315194303701023E+69</v>
      </c>
      <c r="NWZ28" s="222">
        <f t="shared" ref="NWZ28" si="10069">NWX28*$C$28</f>
        <v>0</v>
      </c>
      <c r="NXA28" s="222">
        <f t="shared" ref="NXA28" si="10070">NWY28*$C$28</f>
        <v>1.3546501328120537E+69</v>
      </c>
      <c r="NXB28" s="222">
        <f t="shared" ref="NXB28" si="10071">NWZ28*$C$28</f>
        <v>0</v>
      </c>
      <c r="NXC28" s="222">
        <f t="shared" ref="NXC28" si="10072">NXA28*$C$28</f>
        <v>1.3952896367964153E+69</v>
      </c>
      <c r="NXD28" s="222">
        <f t="shared" ref="NXD28" si="10073">NXB28*$C$28</f>
        <v>0</v>
      </c>
      <c r="NXE28" s="222">
        <f t="shared" ref="NXE28" si="10074">NXC28*$C$28</f>
        <v>1.4371483259003079E+69</v>
      </c>
      <c r="NXF28" s="222">
        <f t="shared" ref="NXF28" si="10075">NXD28*$C$28</f>
        <v>0</v>
      </c>
      <c r="NXG28" s="222">
        <f t="shared" ref="NXG28" si="10076">NXE28*$C$28</f>
        <v>1.4802627756773171E+69</v>
      </c>
      <c r="NXH28" s="222">
        <f t="shared" ref="NXH28" si="10077">NXF28*$C$28</f>
        <v>0</v>
      </c>
      <c r="NXI28" s="222">
        <f t="shared" ref="NXI28" si="10078">NXG28*$C$28</f>
        <v>1.5246706589476366E+69</v>
      </c>
      <c r="NXJ28" s="222">
        <f t="shared" ref="NXJ28" si="10079">NXH28*$C$28</f>
        <v>0</v>
      </c>
      <c r="NXK28" s="222">
        <f t="shared" ref="NXK28" si="10080">NXI28*$C$28</f>
        <v>1.5704107787160658E+69</v>
      </c>
      <c r="NXL28" s="222">
        <f t="shared" ref="NXL28" si="10081">NXJ28*$C$28</f>
        <v>0</v>
      </c>
      <c r="NXM28" s="222">
        <f t="shared" ref="NXM28" si="10082">NXK28*$C$28</f>
        <v>1.6175231020775478E+69</v>
      </c>
      <c r="NXN28" s="222">
        <f t="shared" ref="NXN28" si="10083">NXL28*$C$28</f>
        <v>0</v>
      </c>
      <c r="NXO28" s="222">
        <f t="shared" ref="NXO28" si="10084">NXM28*$C$28</f>
        <v>1.6660487951398743E+69</v>
      </c>
      <c r="NXP28" s="222">
        <f t="shared" ref="NXP28" si="10085">NXN28*$C$28</f>
        <v>0</v>
      </c>
      <c r="NXQ28" s="222">
        <f t="shared" ref="NXQ28" si="10086">NXO28*$C$28</f>
        <v>1.7160302589940705E+69</v>
      </c>
      <c r="NXR28" s="222">
        <f t="shared" ref="NXR28" si="10087">NXP28*$C$28</f>
        <v>0</v>
      </c>
      <c r="NXS28" s="222">
        <f t="shared" ref="NXS28" si="10088">NXQ28*$C$28</f>
        <v>1.7675111667638928E+69</v>
      </c>
      <c r="NXT28" s="222">
        <f t="shared" ref="NXT28" si="10089">NXR28*$C$28</f>
        <v>0</v>
      </c>
      <c r="NXU28" s="222">
        <f t="shared" ref="NXU28" si="10090">NXS28*$C$28</f>
        <v>1.8205365017668098E+69</v>
      </c>
      <c r="NXV28" s="222">
        <f t="shared" ref="NXV28" si="10091">NXT28*$C$28</f>
        <v>0</v>
      </c>
      <c r="NXW28" s="222">
        <f t="shared" ref="NXW28" si="10092">NXU28*$C$28</f>
        <v>1.8751525968198143E+69</v>
      </c>
      <c r="NXX28" s="222">
        <f t="shared" ref="NXX28" si="10093">NXV28*$C$28</f>
        <v>0</v>
      </c>
      <c r="NXY28" s="222">
        <f t="shared" ref="NXY28" si="10094">NXW28*$C$28</f>
        <v>1.9314071747244089E+69</v>
      </c>
      <c r="NXZ28" s="222">
        <f t="shared" ref="NXZ28" si="10095">NXX28*$C$28</f>
        <v>0</v>
      </c>
      <c r="NYA28" s="222">
        <f t="shared" ref="NYA28" si="10096">NXY28*$C$28</f>
        <v>1.9893493899661412E+69</v>
      </c>
      <c r="NYB28" s="222">
        <f t="shared" ref="NYB28" si="10097">NXZ28*$C$28</f>
        <v>0</v>
      </c>
      <c r="NYC28" s="222">
        <f t="shared" ref="NYC28" si="10098">NYA28*$C$28</f>
        <v>2.0490298716651256E+69</v>
      </c>
      <c r="NYD28" s="222">
        <f t="shared" ref="NYD28" si="10099">NYB28*$C$28</f>
        <v>0</v>
      </c>
      <c r="NYE28" s="222">
        <f t="shared" ref="NYE28" si="10100">NYC28*$C$28</f>
        <v>2.1105007678150795E+69</v>
      </c>
      <c r="NYF28" s="222">
        <f t="shared" ref="NYF28" si="10101">NYD28*$C$28</f>
        <v>0</v>
      </c>
      <c r="NYG28" s="222">
        <f t="shared" ref="NYG28" si="10102">NYE28*$C$28</f>
        <v>2.173815790849532E+69</v>
      </c>
      <c r="NYH28" s="222">
        <f t="shared" ref="NYH28" si="10103">NYF28*$C$28</f>
        <v>0</v>
      </c>
      <c r="NYI28" s="222">
        <f t="shared" ref="NYI28" si="10104">NYG28*$C$28</f>
        <v>2.2390302645750182E+69</v>
      </c>
      <c r="NYJ28" s="222">
        <f t="shared" ref="NYJ28" si="10105">NYH28*$C$28</f>
        <v>0</v>
      </c>
      <c r="NYK28" s="222">
        <f t="shared" ref="NYK28" si="10106">NYI28*$C$28</f>
        <v>2.306201172512269E+69</v>
      </c>
      <c r="NYL28" s="222">
        <f t="shared" ref="NYL28" si="10107">NYJ28*$C$28</f>
        <v>0</v>
      </c>
      <c r="NYM28" s="222">
        <f t="shared" ref="NYM28" si="10108">NYK28*$C$28</f>
        <v>2.3753872076876371E+69</v>
      </c>
      <c r="NYN28" s="222">
        <f t="shared" ref="NYN28" si="10109">NYL28*$C$28</f>
        <v>0</v>
      </c>
      <c r="NYO28" s="222">
        <f t="shared" ref="NYO28" si="10110">NYM28*$C$28</f>
        <v>2.4466488239182662E+69</v>
      </c>
      <c r="NYP28" s="222">
        <f t="shared" ref="NYP28" si="10111">NYN28*$C$28</f>
        <v>0</v>
      </c>
      <c r="NYQ28" s="222">
        <f t="shared" ref="NYQ28" si="10112">NYO28*$C$28</f>
        <v>2.5200482886358144E+69</v>
      </c>
      <c r="NYR28" s="222">
        <f t="shared" ref="NYR28" si="10113">NYP28*$C$28</f>
        <v>0</v>
      </c>
      <c r="NYS28" s="222">
        <f t="shared" ref="NYS28" si="10114">NYQ28*$C$28</f>
        <v>2.5956497372948889E+69</v>
      </c>
      <c r="NYT28" s="222">
        <f t="shared" ref="NYT28" si="10115">NYR28*$C$28</f>
        <v>0</v>
      </c>
      <c r="NYU28" s="222">
        <f t="shared" ref="NYU28" si="10116">NYS28*$C$28</f>
        <v>2.6735192294137358E+69</v>
      </c>
      <c r="NYV28" s="222">
        <f t="shared" ref="NYV28" si="10117">NYT28*$C$28</f>
        <v>0</v>
      </c>
      <c r="NYW28" s="222">
        <f t="shared" ref="NYW28" si="10118">NYU28*$C$28</f>
        <v>2.7537248062961478E+69</v>
      </c>
      <c r="NYX28" s="222">
        <f t="shared" ref="NYX28" si="10119">NYV28*$C$28</f>
        <v>0</v>
      </c>
      <c r="NYY28" s="222">
        <f t="shared" ref="NYY28" si="10120">NYW28*$C$28</f>
        <v>2.8363365504850325E+69</v>
      </c>
      <c r="NYZ28" s="222">
        <f t="shared" ref="NYZ28" si="10121">NYX28*$C$28</f>
        <v>0</v>
      </c>
      <c r="NZA28" s="222">
        <f t="shared" ref="NZA28" si="10122">NYY28*$C$28</f>
        <v>2.9214266469995834E+69</v>
      </c>
      <c r="NZB28" s="222">
        <f t="shared" ref="NZB28" si="10123">NYZ28*$C$28</f>
        <v>0</v>
      </c>
      <c r="NZC28" s="222">
        <f t="shared" ref="NZC28" si="10124">NZA28*$C$28</f>
        <v>3.0090694464095709E+69</v>
      </c>
      <c r="NZD28" s="222">
        <f t="shared" ref="NZD28" si="10125">NZB28*$C$28</f>
        <v>0</v>
      </c>
      <c r="NZE28" s="222">
        <f t="shared" ref="NZE28" si="10126">NZC28*$C$28</f>
        <v>3.0993415298018582E+69</v>
      </c>
      <c r="NZF28" s="222">
        <f t="shared" ref="NZF28" si="10127">NZD28*$C$28</f>
        <v>0</v>
      </c>
      <c r="NZG28" s="222">
        <f t="shared" ref="NZG28" si="10128">NZE28*$C$28</f>
        <v>3.1923217756959142E+69</v>
      </c>
      <c r="NZH28" s="222">
        <f t="shared" ref="NZH28" si="10129">NZF28*$C$28</f>
        <v>0</v>
      </c>
      <c r="NZI28" s="222">
        <f t="shared" ref="NZI28" si="10130">NZG28*$C$28</f>
        <v>3.2880914289667919E+69</v>
      </c>
      <c r="NZJ28" s="222">
        <f t="shared" ref="NZJ28" si="10131">NZH28*$C$28</f>
        <v>0</v>
      </c>
      <c r="NZK28" s="222">
        <f t="shared" ref="NZK28" si="10132">NZI28*$C$28</f>
        <v>3.3867341718357956E+69</v>
      </c>
      <c r="NZL28" s="222">
        <f t="shared" ref="NZL28" si="10133">NZJ28*$C$28</f>
        <v>0</v>
      </c>
      <c r="NZM28" s="222">
        <f t="shared" ref="NZM28" si="10134">NZK28*$C$28</f>
        <v>3.48833619699087E+69</v>
      </c>
      <c r="NZN28" s="222">
        <f t="shared" ref="NZN28" si="10135">NZL28*$C$28</f>
        <v>0</v>
      </c>
      <c r="NZO28" s="222">
        <f t="shared" ref="NZO28" si="10136">NZM28*$C$28</f>
        <v>3.592986282900596E+69</v>
      </c>
      <c r="NZP28" s="222">
        <f t="shared" ref="NZP28" si="10137">NZN28*$C$28</f>
        <v>0</v>
      </c>
      <c r="NZQ28" s="222">
        <f t="shared" ref="NZQ28" si="10138">NZO28*$C$28</f>
        <v>3.7007758713876139E+69</v>
      </c>
      <c r="NZR28" s="222">
        <f t="shared" ref="NZR28" si="10139">NZP28*$C$28</f>
        <v>0</v>
      </c>
      <c r="NZS28" s="222">
        <f t="shared" ref="NZS28" si="10140">NZQ28*$C$28</f>
        <v>3.8117991475292428E+69</v>
      </c>
      <c r="NZT28" s="222">
        <f t="shared" ref="NZT28" si="10141">NZR28*$C$28</f>
        <v>0</v>
      </c>
      <c r="NZU28" s="222">
        <f t="shared" ref="NZU28" si="10142">NZS28*$C$28</f>
        <v>3.9261531219551199E+69</v>
      </c>
      <c r="NZV28" s="222">
        <f t="shared" ref="NZV28" si="10143">NZT28*$C$28</f>
        <v>0</v>
      </c>
      <c r="NZW28" s="222">
        <f t="shared" ref="NZW28" si="10144">NZU28*$C$28</f>
        <v>4.0439377156137738E+69</v>
      </c>
      <c r="NZX28" s="222">
        <f t="shared" ref="NZX28" si="10145">NZV28*$C$28</f>
        <v>0</v>
      </c>
      <c r="NZY28" s="222">
        <f t="shared" ref="NZY28" si="10146">NZW28*$C$28</f>
        <v>4.1652558470821872E+69</v>
      </c>
      <c r="NZZ28" s="222">
        <f t="shared" ref="NZZ28" si="10147">NZX28*$C$28</f>
        <v>0</v>
      </c>
      <c r="OAA28" s="222">
        <f t="shared" ref="OAA28" si="10148">NZY28*$C$28</f>
        <v>4.2902135224946526E+69</v>
      </c>
      <c r="OAB28" s="222">
        <f t="shared" ref="OAB28" si="10149">NZZ28*$C$28</f>
        <v>0</v>
      </c>
      <c r="OAC28" s="222">
        <f t="shared" ref="OAC28" si="10150">OAA28*$C$28</f>
        <v>4.418919928169492E+69</v>
      </c>
      <c r="OAD28" s="222">
        <f t="shared" ref="OAD28" si="10151">OAB28*$C$28</f>
        <v>0</v>
      </c>
      <c r="OAE28" s="222">
        <f t="shared" ref="OAE28" si="10152">OAC28*$C$28</f>
        <v>4.551487526014577E+69</v>
      </c>
      <c r="OAF28" s="222">
        <f t="shared" ref="OAF28" si="10153">OAD28*$C$28</f>
        <v>0</v>
      </c>
      <c r="OAG28" s="222">
        <f t="shared" ref="OAG28" si="10154">OAE28*$C$28</f>
        <v>4.6880321517950145E+69</v>
      </c>
      <c r="OAH28" s="222">
        <f t="shared" ref="OAH28" si="10155">OAF28*$C$28</f>
        <v>0</v>
      </c>
      <c r="OAI28" s="222">
        <f t="shared" ref="OAI28" si="10156">OAG28*$C$28</f>
        <v>4.8286731163488653E+69</v>
      </c>
      <c r="OAJ28" s="222">
        <f t="shared" ref="OAJ28" si="10157">OAH28*$C$28</f>
        <v>0</v>
      </c>
      <c r="OAK28" s="222">
        <f t="shared" ref="OAK28" si="10158">OAI28*$C$28</f>
        <v>4.9735333098393315E+69</v>
      </c>
      <c r="OAL28" s="222">
        <f t="shared" ref="OAL28" si="10159">OAJ28*$C$28</f>
        <v>0</v>
      </c>
      <c r="OAM28" s="222">
        <f t="shared" ref="OAM28" si="10160">OAK28*$C$28</f>
        <v>5.1227393091345119E+69</v>
      </c>
      <c r="OAN28" s="222">
        <f t="shared" ref="OAN28" si="10161">OAL28*$C$28</f>
        <v>0</v>
      </c>
      <c r="OAO28" s="222">
        <f t="shared" ref="OAO28" si="10162">OAM28*$C$28</f>
        <v>5.2764214884085475E+69</v>
      </c>
      <c r="OAP28" s="222">
        <f t="shared" ref="OAP28" si="10163">OAN28*$C$28</f>
        <v>0</v>
      </c>
      <c r="OAQ28" s="222">
        <f t="shared" ref="OAQ28" si="10164">OAO28*$C$28</f>
        <v>5.4347141330608044E+69</v>
      </c>
      <c r="OAR28" s="222">
        <f t="shared" ref="OAR28" si="10165">OAP28*$C$28</f>
        <v>0</v>
      </c>
      <c r="OAS28" s="222">
        <f t="shared" ref="OAS28" si="10166">OAQ28*$C$28</f>
        <v>5.5977555570526291E+69</v>
      </c>
      <c r="OAT28" s="222">
        <f t="shared" ref="OAT28" si="10167">OAR28*$C$28</f>
        <v>0</v>
      </c>
      <c r="OAU28" s="222">
        <f t="shared" ref="OAU28" si="10168">OAS28*$C$28</f>
        <v>5.7656882237642083E+69</v>
      </c>
      <c r="OAV28" s="222">
        <f t="shared" ref="OAV28" si="10169">OAT28*$C$28</f>
        <v>0</v>
      </c>
      <c r="OAW28" s="222">
        <f t="shared" ref="OAW28" si="10170">OAU28*$C$28</f>
        <v>5.938658870477135E+69</v>
      </c>
      <c r="OAX28" s="222">
        <f t="shared" ref="OAX28" si="10171">OAV28*$C$28</f>
        <v>0</v>
      </c>
      <c r="OAY28" s="222">
        <f t="shared" ref="OAY28" si="10172">OAW28*$C$28</f>
        <v>6.116818636591449E+69</v>
      </c>
      <c r="OAZ28" s="222">
        <f t="shared" ref="OAZ28" si="10173">OAX28*$C$28</f>
        <v>0</v>
      </c>
      <c r="OBA28" s="222">
        <f t="shared" ref="OBA28" si="10174">OAY28*$C$28</f>
        <v>6.3003231956891925E+69</v>
      </c>
      <c r="OBB28" s="222">
        <f t="shared" ref="OBB28" si="10175">OAZ28*$C$28</f>
        <v>0</v>
      </c>
      <c r="OBC28" s="222">
        <f t="shared" ref="OBC28" si="10176">OBA28*$C$28</f>
        <v>6.4893328915598686E+69</v>
      </c>
      <c r="OBD28" s="222">
        <f t="shared" ref="OBD28" si="10177">OBB28*$C$28</f>
        <v>0</v>
      </c>
      <c r="OBE28" s="222">
        <f t="shared" ref="OBE28" si="10178">OBC28*$C$28</f>
        <v>6.6840128783066651E+69</v>
      </c>
      <c r="OBF28" s="222">
        <f t="shared" ref="OBF28" si="10179">OBD28*$C$28</f>
        <v>0</v>
      </c>
      <c r="OBG28" s="222">
        <f t="shared" ref="OBG28" si="10180">OBE28*$C$28</f>
        <v>6.8845332646558651E+69</v>
      </c>
      <c r="OBH28" s="222">
        <f t="shared" ref="OBH28" si="10181">OBF28*$C$28</f>
        <v>0</v>
      </c>
      <c r="OBI28" s="222">
        <f t="shared" ref="OBI28" si="10182">OBG28*$C$28</f>
        <v>7.0910692625955416E+69</v>
      </c>
      <c r="OBJ28" s="222">
        <f t="shared" ref="OBJ28" si="10183">OBH28*$C$28</f>
        <v>0</v>
      </c>
      <c r="OBK28" s="222">
        <f t="shared" ref="OBK28" si="10184">OBI28*$C$28</f>
        <v>7.3038013404734077E+69</v>
      </c>
      <c r="OBL28" s="222">
        <f t="shared" ref="OBL28" si="10185">OBJ28*$C$28</f>
        <v>0</v>
      </c>
      <c r="OBM28" s="222">
        <f t="shared" ref="OBM28" si="10186">OBK28*$C$28</f>
        <v>7.5229153806876096E+69</v>
      </c>
      <c r="OBN28" s="222">
        <f t="shared" ref="OBN28" si="10187">OBL28*$C$28</f>
        <v>0</v>
      </c>
      <c r="OBO28" s="222">
        <f t="shared" ref="OBO28" si="10188">OBM28*$C$28</f>
        <v>7.7486028421082378E+69</v>
      </c>
      <c r="OBP28" s="222">
        <f t="shared" ref="OBP28" si="10189">OBN28*$C$28</f>
        <v>0</v>
      </c>
      <c r="OBQ28" s="222">
        <f t="shared" ref="OBQ28" si="10190">OBO28*$C$28</f>
        <v>7.9810609273714852E+69</v>
      </c>
      <c r="OBR28" s="222">
        <f t="shared" ref="OBR28" si="10191">OBP28*$C$28</f>
        <v>0</v>
      </c>
      <c r="OBS28" s="222">
        <f t="shared" ref="OBS28" si="10192">OBQ28*$C$28</f>
        <v>8.2204927551926301E+69</v>
      </c>
      <c r="OBT28" s="222">
        <f t="shared" ref="OBT28" si="10193">OBR28*$C$28</f>
        <v>0</v>
      </c>
      <c r="OBU28" s="222">
        <f t="shared" ref="OBU28" si="10194">OBS28*$C$28</f>
        <v>8.4671075378484091E+69</v>
      </c>
      <c r="OBV28" s="222">
        <f t="shared" ref="OBV28" si="10195">OBT28*$C$28</f>
        <v>0</v>
      </c>
      <c r="OBW28" s="222">
        <f t="shared" ref="OBW28" si="10196">OBU28*$C$28</f>
        <v>8.7211207639838619E+69</v>
      </c>
      <c r="OBX28" s="222">
        <f t="shared" ref="OBX28" si="10197">OBV28*$C$28</f>
        <v>0</v>
      </c>
      <c r="OBY28" s="222">
        <f t="shared" ref="OBY28" si="10198">OBW28*$C$28</f>
        <v>8.9827543869033781E+69</v>
      </c>
      <c r="OBZ28" s="222">
        <f t="shared" ref="OBZ28" si="10199">OBX28*$C$28</f>
        <v>0</v>
      </c>
      <c r="OCA28" s="222">
        <f t="shared" ref="OCA28" si="10200">OBY28*$C$28</f>
        <v>9.2522370185104796E+69</v>
      </c>
      <c r="OCB28" s="222">
        <f t="shared" ref="OCB28" si="10201">OBZ28*$C$28</f>
        <v>0</v>
      </c>
      <c r="OCC28" s="222">
        <f t="shared" ref="OCC28" si="10202">OCA28*$C$28</f>
        <v>9.529804129065795E+69</v>
      </c>
      <c r="OCD28" s="222">
        <f t="shared" ref="OCD28" si="10203">OCB28*$C$28</f>
        <v>0</v>
      </c>
      <c r="OCE28" s="222">
        <f t="shared" ref="OCE28" si="10204">OCC28*$C$28</f>
        <v>9.8156982529377697E+69</v>
      </c>
      <c r="OCF28" s="222">
        <f t="shared" ref="OCF28" si="10205">OCD28*$C$28</f>
        <v>0</v>
      </c>
      <c r="OCG28" s="222">
        <f t="shared" ref="OCG28" si="10206">OCE28*$C$28</f>
        <v>1.0110169200525904E+70</v>
      </c>
      <c r="OCH28" s="222">
        <f t="shared" ref="OCH28" si="10207">OCF28*$C$28</f>
        <v>0</v>
      </c>
      <c r="OCI28" s="222">
        <f t="shared" ref="OCI28" si="10208">OCG28*$C$28</f>
        <v>1.041347427654168E+70</v>
      </c>
      <c r="OCJ28" s="222">
        <f t="shared" ref="OCJ28" si="10209">OCH28*$C$28</f>
        <v>0</v>
      </c>
      <c r="OCK28" s="222">
        <f t="shared" ref="OCK28" si="10210">OCI28*$C$28</f>
        <v>1.0725878504837932E+70</v>
      </c>
      <c r="OCL28" s="222">
        <f t="shared" ref="OCL28" si="10211">OCJ28*$C$28</f>
        <v>0</v>
      </c>
      <c r="OCM28" s="222">
        <f t="shared" ref="OCM28" si="10212">OCK28*$C$28</f>
        <v>1.104765485998307E+70</v>
      </c>
      <c r="OCN28" s="222">
        <f t="shared" ref="OCN28" si="10213">OCL28*$C$28</f>
        <v>0</v>
      </c>
      <c r="OCO28" s="222">
        <f t="shared" ref="OCO28" si="10214">OCM28*$C$28</f>
        <v>1.1379084505782563E+70</v>
      </c>
      <c r="OCP28" s="222">
        <f t="shared" ref="OCP28" si="10215">OCN28*$C$28</f>
        <v>0</v>
      </c>
      <c r="OCQ28" s="222">
        <f t="shared" ref="OCQ28" si="10216">OCO28*$C$28</f>
        <v>1.1720457040956039E+70</v>
      </c>
      <c r="OCR28" s="222">
        <f t="shared" ref="OCR28" si="10217">OCP28*$C$28</f>
        <v>0</v>
      </c>
      <c r="OCS28" s="222">
        <f t="shared" ref="OCS28" si="10218">OCQ28*$C$28</f>
        <v>1.2072070752184721E+70</v>
      </c>
      <c r="OCT28" s="222">
        <f t="shared" ref="OCT28" si="10219">OCR28*$C$28</f>
        <v>0</v>
      </c>
      <c r="OCU28" s="222">
        <f t="shared" ref="OCU28" si="10220">OCS28*$C$28</f>
        <v>1.2434232874750263E+70</v>
      </c>
      <c r="OCV28" s="222">
        <f t="shared" ref="OCV28" si="10221">OCT28*$C$28</f>
        <v>0</v>
      </c>
      <c r="OCW28" s="222">
        <f t="shared" ref="OCW28" si="10222">OCU28*$C$28</f>
        <v>1.2807259860992771E+70</v>
      </c>
      <c r="OCX28" s="222">
        <f t="shared" ref="OCX28" si="10223">OCV28*$C$28</f>
        <v>0</v>
      </c>
      <c r="OCY28" s="222">
        <f t="shared" ref="OCY28" si="10224">OCW28*$C$28</f>
        <v>1.3191477656822554E+70</v>
      </c>
      <c r="OCZ28" s="222">
        <f t="shared" ref="OCZ28" si="10225">OCX28*$C$28</f>
        <v>0</v>
      </c>
      <c r="ODA28" s="222">
        <f t="shared" ref="ODA28" si="10226">OCY28*$C$28</f>
        <v>1.3587221986527231E+70</v>
      </c>
      <c r="ODB28" s="222">
        <f t="shared" ref="ODB28" si="10227">OCZ28*$C$28</f>
        <v>0</v>
      </c>
      <c r="ODC28" s="222">
        <f t="shared" ref="ODC28" si="10228">ODA28*$C$28</f>
        <v>1.399483864612305E+70</v>
      </c>
      <c r="ODD28" s="222">
        <f t="shared" ref="ODD28" si="10229">ODB28*$C$28</f>
        <v>0</v>
      </c>
      <c r="ODE28" s="222">
        <f t="shared" ref="ODE28" si="10230">ODC28*$C$28</f>
        <v>1.4414683805506742E+70</v>
      </c>
      <c r="ODF28" s="222">
        <f t="shared" ref="ODF28" si="10231">ODD28*$C$28</f>
        <v>0</v>
      </c>
      <c r="ODG28" s="222">
        <f t="shared" ref="ODG28" si="10232">ODE28*$C$28</f>
        <v>1.4847124319671946E+70</v>
      </c>
      <c r="ODH28" s="222">
        <f t="shared" ref="ODH28" si="10233">ODF28*$C$28</f>
        <v>0</v>
      </c>
      <c r="ODI28" s="222">
        <f t="shared" ref="ODI28" si="10234">ODG28*$C$28</f>
        <v>1.5292538049262103E+70</v>
      </c>
      <c r="ODJ28" s="222">
        <f t="shared" ref="ODJ28" si="10235">ODH28*$C$28</f>
        <v>0</v>
      </c>
      <c r="ODK28" s="222">
        <f t="shared" ref="ODK28" si="10236">ODI28*$C$28</f>
        <v>1.5751314190739965E+70</v>
      </c>
      <c r="ODL28" s="222">
        <f t="shared" ref="ODL28" si="10237">ODJ28*$C$28</f>
        <v>0</v>
      </c>
      <c r="ODM28" s="222">
        <f t="shared" ref="ODM28" si="10238">ODK28*$C$28</f>
        <v>1.6223853616462164E+70</v>
      </c>
      <c r="ODN28" s="222">
        <f t="shared" ref="ODN28" si="10239">ODL28*$C$28</f>
        <v>0</v>
      </c>
      <c r="ODO28" s="222">
        <f t="shared" ref="ODO28" si="10240">ODM28*$C$28</f>
        <v>1.6710569224956029E+70</v>
      </c>
      <c r="ODP28" s="222">
        <f t="shared" ref="ODP28" si="10241">ODN28*$C$28</f>
        <v>0</v>
      </c>
      <c r="ODQ28" s="222">
        <f t="shared" ref="ODQ28" si="10242">ODO28*$C$28</f>
        <v>1.7211886301704709E+70</v>
      </c>
      <c r="ODR28" s="222">
        <f t="shared" ref="ODR28" si="10243">ODP28*$C$28</f>
        <v>0</v>
      </c>
      <c r="ODS28" s="222">
        <f t="shared" ref="ODS28" si="10244">ODQ28*$C$28</f>
        <v>1.7728242890755852E+70</v>
      </c>
      <c r="ODT28" s="222">
        <f t="shared" ref="ODT28" si="10245">ODR28*$C$28</f>
        <v>0</v>
      </c>
      <c r="ODU28" s="222">
        <f t="shared" ref="ODU28" si="10246">ODS28*$C$28</f>
        <v>1.826009017747853E+70</v>
      </c>
      <c r="ODV28" s="222">
        <f t="shared" ref="ODV28" si="10247">ODT28*$C$28</f>
        <v>0</v>
      </c>
      <c r="ODW28" s="222">
        <f t="shared" ref="ODW28" si="10248">ODU28*$C$28</f>
        <v>1.8807892882802886E+70</v>
      </c>
      <c r="ODX28" s="222">
        <f t="shared" ref="ODX28" si="10249">ODV28*$C$28</f>
        <v>0</v>
      </c>
      <c r="ODY28" s="222">
        <f t="shared" ref="ODY28" si="10250">ODW28*$C$28</f>
        <v>1.9372129669286972E+70</v>
      </c>
      <c r="ODZ28" s="222">
        <f t="shared" ref="ODZ28" si="10251">ODX28*$C$28</f>
        <v>0</v>
      </c>
      <c r="OEA28" s="222">
        <f t="shared" ref="OEA28" si="10252">ODY28*$C$28</f>
        <v>1.9953293559365583E+70</v>
      </c>
      <c r="OEB28" s="222">
        <f t="shared" ref="OEB28" si="10253">ODZ28*$C$28</f>
        <v>0</v>
      </c>
      <c r="OEC28" s="222">
        <f t="shared" ref="OEC28" si="10254">OEA28*$C$28</f>
        <v>2.0551892366146551E+70</v>
      </c>
      <c r="OED28" s="222">
        <f t="shared" ref="OED28" si="10255">OEB28*$C$28</f>
        <v>0</v>
      </c>
      <c r="OEE28" s="222">
        <f t="shared" ref="OEE28" si="10256">OEC28*$C$28</f>
        <v>2.1168449137130947E+70</v>
      </c>
      <c r="OEF28" s="222">
        <f t="shared" ref="OEF28" si="10257">OED28*$C$28</f>
        <v>0</v>
      </c>
      <c r="OEG28" s="222">
        <f t="shared" ref="OEG28" si="10258">OEE28*$C$28</f>
        <v>2.1803502611244875E+70</v>
      </c>
      <c r="OEH28" s="222">
        <f t="shared" ref="OEH28" si="10259">OEF28*$C$28</f>
        <v>0</v>
      </c>
      <c r="OEI28" s="222">
        <f t="shared" ref="OEI28" si="10260">OEG28*$C$28</f>
        <v>2.2457607689582223E+70</v>
      </c>
      <c r="OEJ28" s="222">
        <f t="shared" ref="OEJ28" si="10261">OEH28*$C$28</f>
        <v>0</v>
      </c>
      <c r="OEK28" s="222">
        <f t="shared" ref="OEK28" si="10262">OEI28*$C$28</f>
        <v>2.3131335920269691E+70</v>
      </c>
      <c r="OEL28" s="222">
        <f t="shared" ref="OEL28" si="10263">OEJ28*$C$28</f>
        <v>0</v>
      </c>
      <c r="OEM28" s="222">
        <f t="shared" ref="OEM28" si="10264">OEK28*$C$28</f>
        <v>2.3825275997877783E+70</v>
      </c>
      <c r="OEN28" s="222">
        <f t="shared" ref="OEN28" si="10265">OEL28*$C$28</f>
        <v>0</v>
      </c>
      <c r="OEO28" s="222">
        <f t="shared" ref="OEO28" si="10266">OEM28*$C$28</f>
        <v>2.4540034277814117E+70</v>
      </c>
      <c r="OEP28" s="222">
        <f t="shared" ref="OEP28" si="10267">OEN28*$C$28</f>
        <v>0</v>
      </c>
      <c r="OEQ28" s="222">
        <f t="shared" ref="OEQ28" si="10268">OEO28*$C$28</f>
        <v>2.527623530614854E+70</v>
      </c>
      <c r="OER28" s="222">
        <f t="shared" ref="OER28" si="10269">OEP28*$C$28</f>
        <v>0</v>
      </c>
      <c r="OES28" s="222">
        <f t="shared" ref="OES28" si="10270">OEQ28*$C$28</f>
        <v>2.6034522365332997E+70</v>
      </c>
      <c r="OET28" s="222">
        <f t="shared" ref="OET28" si="10271">OER28*$C$28</f>
        <v>0</v>
      </c>
      <c r="OEU28" s="222">
        <f t="shared" ref="OEU28" si="10272">OES28*$C$28</f>
        <v>2.6815558036292989E+70</v>
      </c>
      <c r="OEV28" s="222">
        <f t="shared" ref="OEV28" si="10273">OET28*$C$28</f>
        <v>0</v>
      </c>
      <c r="OEW28" s="222">
        <f t="shared" ref="OEW28" si="10274">OEU28*$C$28</f>
        <v>2.762002477738178E+70</v>
      </c>
      <c r="OEX28" s="222">
        <f t="shared" ref="OEX28" si="10275">OEV28*$C$28</f>
        <v>0</v>
      </c>
      <c r="OEY28" s="222">
        <f t="shared" ref="OEY28" si="10276">OEW28*$C$28</f>
        <v>2.8448625520703236E+70</v>
      </c>
      <c r="OEZ28" s="222">
        <f t="shared" ref="OEZ28" si="10277">OEX28*$C$28</f>
        <v>0</v>
      </c>
      <c r="OFA28" s="222">
        <f t="shared" ref="OFA28" si="10278">OEY28*$C$28</f>
        <v>2.9302084286324332E+70</v>
      </c>
      <c r="OFB28" s="222">
        <f t="shared" ref="OFB28" si="10279">OEZ28*$C$28</f>
        <v>0</v>
      </c>
      <c r="OFC28" s="222">
        <f t="shared" ref="OFC28" si="10280">OFA28*$C$28</f>
        <v>3.0181146814914061E+70</v>
      </c>
      <c r="OFD28" s="222">
        <f t="shared" ref="OFD28" si="10281">OFB28*$C$28</f>
        <v>0</v>
      </c>
      <c r="OFE28" s="222">
        <f t="shared" ref="OFE28" si="10282">OFC28*$C$28</f>
        <v>3.1086581219361485E+70</v>
      </c>
      <c r="OFF28" s="222">
        <f t="shared" ref="OFF28" si="10283">OFD28*$C$28</f>
        <v>0</v>
      </c>
      <c r="OFG28" s="222">
        <f t="shared" ref="OFG28" si="10284">OFE28*$C$28</f>
        <v>3.201917865594233E+70</v>
      </c>
      <c r="OFH28" s="222">
        <f t="shared" ref="OFH28" si="10285">OFF28*$C$28</f>
        <v>0</v>
      </c>
      <c r="OFI28" s="222">
        <f t="shared" ref="OFI28" si="10286">OFG28*$C$28</f>
        <v>3.2979754015620603E+70</v>
      </c>
      <c r="OFJ28" s="222">
        <f t="shared" ref="OFJ28" si="10287">OFH28*$C$28</f>
        <v>0</v>
      </c>
      <c r="OFK28" s="222">
        <f t="shared" ref="OFK28" si="10288">OFI28*$C$28</f>
        <v>3.396914663608922E+70</v>
      </c>
      <c r="OFL28" s="222">
        <f t="shared" ref="OFL28" si="10289">OFJ28*$C$28</f>
        <v>0</v>
      </c>
      <c r="OFM28" s="222">
        <f t="shared" ref="OFM28" si="10290">OFK28*$C$28</f>
        <v>3.49882210351719E+70</v>
      </c>
      <c r="OFN28" s="222">
        <f t="shared" ref="OFN28" si="10291">OFL28*$C$28</f>
        <v>0</v>
      </c>
      <c r="OFO28" s="222">
        <f t="shared" ref="OFO28" si="10292">OFM28*$C$28</f>
        <v>3.6037867666227061E+70</v>
      </c>
      <c r="OFP28" s="222">
        <f t="shared" ref="OFP28" si="10293">OFN28*$C$28</f>
        <v>0</v>
      </c>
      <c r="OFQ28" s="222">
        <f t="shared" ref="OFQ28" si="10294">OFO28*$C$28</f>
        <v>3.7119003696213871E+70</v>
      </c>
      <c r="OFR28" s="222">
        <f t="shared" ref="OFR28" si="10295">OFP28*$C$28</f>
        <v>0</v>
      </c>
      <c r="OFS28" s="222">
        <f t="shared" ref="OFS28" si="10296">OFQ28*$C$28</f>
        <v>3.823257380710029E+70</v>
      </c>
      <c r="OFT28" s="222">
        <f t="shared" ref="OFT28" si="10297">OFR28*$C$28</f>
        <v>0</v>
      </c>
      <c r="OFU28" s="222">
        <f t="shared" ref="OFU28" si="10298">OFS28*$C$28</f>
        <v>3.9379551021313298E+70</v>
      </c>
      <c r="OFV28" s="222">
        <f t="shared" ref="OFV28" si="10299">OFT28*$C$28</f>
        <v>0</v>
      </c>
      <c r="OFW28" s="222">
        <f t="shared" ref="OFW28" si="10300">OFU28*$C$28</f>
        <v>4.0560937551952699E+70</v>
      </c>
      <c r="OFX28" s="222">
        <f t="shared" ref="OFX28" si="10301">OFV28*$C$28</f>
        <v>0</v>
      </c>
      <c r="OFY28" s="222">
        <f t="shared" ref="OFY28" si="10302">OFW28*$C$28</f>
        <v>4.1777765678511282E+70</v>
      </c>
      <c r="OFZ28" s="222">
        <f t="shared" ref="OFZ28" si="10303">OFX28*$C$28</f>
        <v>0</v>
      </c>
      <c r="OGA28" s="222">
        <f t="shared" ref="OGA28" si="10304">OFY28*$C$28</f>
        <v>4.3031098648866622E+70</v>
      </c>
      <c r="OGB28" s="222">
        <f t="shared" ref="OGB28" si="10305">OFZ28*$C$28</f>
        <v>0</v>
      </c>
      <c r="OGC28" s="222">
        <f t="shared" ref="OGC28" si="10306">OGA28*$C$28</f>
        <v>4.4322031608332621E+70</v>
      </c>
      <c r="OGD28" s="222">
        <f t="shared" ref="OGD28" si="10307">OGB28*$C$28</f>
        <v>0</v>
      </c>
      <c r="OGE28" s="222">
        <f t="shared" ref="OGE28" si="10308">OGC28*$C$28</f>
        <v>4.5651692556582602E+70</v>
      </c>
      <c r="OGF28" s="222">
        <f t="shared" ref="OGF28" si="10309">OGD28*$C$28</f>
        <v>0</v>
      </c>
      <c r="OGG28" s="222">
        <f t="shared" ref="OGG28" si="10310">OGE28*$C$28</f>
        <v>4.7021243333280083E+70</v>
      </c>
      <c r="OGH28" s="222">
        <f t="shared" ref="OGH28" si="10311">OGF28*$C$28</f>
        <v>0</v>
      </c>
      <c r="OGI28" s="222">
        <f t="shared" ref="OGI28" si="10312">OGG28*$C$28</f>
        <v>4.8431880633278487E+70</v>
      </c>
      <c r="OGJ28" s="222">
        <f t="shared" ref="OGJ28" si="10313">OGH28*$C$28</f>
        <v>0</v>
      </c>
      <c r="OGK28" s="222">
        <f t="shared" ref="OGK28" si="10314">OGI28*$C$28</f>
        <v>4.9884837052276845E+70</v>
      </c>
      <c r="OGL28" s="222">
        <f t="shared" ref="OGL28" si="10315">OGJ28*$C$28</f>
        <v>0</v>
      </c>
      <c r="OGM28" s="222">
        <f t="shared" ref="OGM28" si="10316">OGK28*$C$28</f>
        <v>5.1381382163845154E+70</v>
      </c>
      <c r="OGN28" s="222">
        <f t="shared" ref="OGN28" si="10317">OGL28*$C$28</f>
        <v>0</v>
      </c>
      <c r="OGO28" s="222">
        <f t="shared" ref="OGO28" si="10318">OGM28*$C$28</f>
        <v>5.292282362876051E+70</v>
      </c>
      <c r="OGP28" s="222">
        <f t="shared" ref="OGP28" si="10319">OGN28*$C$28</f>
        <v>0</v>
      </c>
      <c r="OGQ28" s="222">
        <f t="shared" ref="OGQ28" si="10320">OGO28*$C$28</f>
        <v>5.4510508337623327E+70</v>
      </c>
      <c r="OGR28" s="222">
        <f t="shared" ref="OGR28" si="10321">OGP28*$C$28</f>
        <v>0</v>
      </c>
      <c r="OGS28" s="222">
        <f t="shared" ref="OGS28" si="10322">OGQ28*$C$28</f>
        <v>5.6145823587752032E+70</v>
      </c>
      <c r="OGT28" s="222">
        <f t="shared" ref="OGT28" si="10323">OGR28*$C$28</f>
        <v>0</v>
      </c>
      <c r="OGU28" s="222">
        <f t="shared" ref="OGU28" si="10324">OGS28*$C$28</f>
        <v>5.7830198295384596E+70</v>
      </c>
      <c r="OGV28" s="222">
        <f t="shared" ref="OGV28" si="10325">OGT28*$C$28</f>
        <v>0</v>
      </c>
      <c r="OGW28" s="222">
        <f t="shared" ref="OGW28" si="10326">OGU28*$C$28</f>
        <v>5.9565104244246138E+70</v>
      </c>
      <c r="OGX28" s="222">
        <f t="shared" ref="OGX28" si="10327">OGV28*$C$28</f>
        <v>0</v>
      </c>
      <c r="OGY28" s="222">
        <f t="shared" ref="OGY28" si="10328">OGW28*$C$28</f>
        <v>6.1352057371573529E+70</v>
      </c>
      <c r="OGZ28" s="222">
        <f t="shared" ref="OGZ28" si="10329">OGX28*$C$28</f>
        <v>0</v>
      </c>
      <c r="OHA28" s="222">
        <f t="shared" ref="OHA28" si="10330">OGY28*$C$28</f>
        <v>6.3192619092720741E+70</v>
      </c>
      <c r="OHB28" s="222">
        <f t="shared" ref="OHB28" si="10331">OGZ28*$C$28</f>
        <v>0</v>
      </c>
      <c r="OHC28" s="222">
        <f t="shared" ref="OHC28" si="10332">OHA28*$C$28</f>
        <v>6.508839766550236E+70</v>
      </c>
      <c r="OHD28" s="222">
        <f t="shared" ref="OHD28" si="10333">OHB28*$C$28</f>
        <v>0</v>
      </c>
      <c r="OHE28" s="222">
        <f t="shared" ref="OHE28" si="10334">OHC28*$C$28</f>
        <v>6.7041049595467434E+70</v>
      </c>
      <c r="OHF28" s="222">
        <f t="shared" ref="OHF28" si="10335">OHD28*$C$28</f>
        <v>0</v>
      </c>
      <c r="OHG28" s="222">
        <f t="shared" ref="OHG28" si="10336">OHE28*$C$28</f>
        <v>6.9052281083331464E+70</v>
      </c>
      <c r="OHH28" s="222">
        <f t="shared" ref="OHH28" si="10337">OHF28*$C$28</f>
        <v>0</v>
      </c>
      <c r="OHI28" s="222">
        <f t="shared" ref="OHI28" si="10338">OHG28*$C$28</f>
        <v>7.1123849515831405E+70</v>
      </c>
      <c r="OHJ28" s="222">
        <f t="shared" ref="OHJ28" si="10339">OHH28*$C$28</f>
        <v>0</v>
      </c>
      <c r="OHK28" s="222">
        <f t="shared" ref="OHK28" si="10340">OHI28*$C$28</f>
        <v>7.3257565001306347E+70</v>
      </c>
      <c r="OHL28" s="222">
        <f t="shared" ref="OHL28" si="10341">OHJ28*$C$28</f>
        <v>0</v>
      </c>
      <c r="OHM28" s="222">
        <f t="shared" ref="OHM28" si="10342">OHK28*$C$28</f>
        <v>7.545529195134554E+70</v>
      </c>
      <c r="OHN28" s="222">
        <f t="shared" ref="OHN28" si="10343">OHL28*$C$28</f>
        <v>0</v>
      </c>
      <c r="OHO28" s="222">
        <f t="shared" ref="OHO28" si="10344">OHM28*$C$28</f>
        <v>7.7718950709885906E+70</v>
      </c>
      <c r="OHP28" s="222">
        <f t="shared" ref="OHP28" si="10345">OHN28*$C$28</f>
        <v>0</v>
      </c>
      <c r="OHQ28" s="222">
        <f t="shared" ref="OHQ28" si="10346">OHO28*$C$28</f>
        <v>8.0050519231182485E+70</v>
      </c>
      <c r="OHR28" s="222">
        <f t="shared" ref="OHR28" si="10347">OHP28*$C$28</f>
        <v>0</v>
      </c>
      <c r="OHS28" s="222">
        <f t="shared" ref="OHS28" si="10348">OHQ28*$C$28</f>
        <v>8.2452034808117961E+70</v>
      </c>
      <c r="OHT28" s="222">
        <f t="shared" ref="OHT28" si="10349">OHR28*$C$28</f>
        <v>0</v>
      </c>
      <c r="OHU28" s="222">
        <f t="shared" ref="OHU28" si="10350">OHS28*$C$28</f>
        <v>8.4925595852361497E+70</v>
      </c>
      <c r="OHV28" s="222">
        <f t="shared" ref="OHV28" si="10351">OHT28*$C$28</f>
        <v>0</v>
      </c>
      <c r="OHW28" s="222">
        <f t="shared" ref="OHW28" si="10352">OHU28*$C$28</f>
        <v>8.7473363727932338E+70</v>
      </c>
      <c r="OHX28" s="222">
        <f t="shared" ref="OHX28" si="10353">OHV28*$C$28</f>
        <v>0</v>
      </c>
      <c r="OHY28" s="222">
        <f t="shared" ref="OHY28" si="10354">OHW28*$C$28</f>
        <v>9.0097564639770316E+70</v>
      </c>
      <c r="OHZ28" s="222">
        <f t="shared" ref="OHZ28" si="10355">OHX28*$C$28</f>
        <v>0</v>
      </c>
      <c r="OIA28" s="222">
        <f t="shared" ref="OIA28" si="10356">OHY28*$C$28</f>
        <v>9.280049157896343E+70</v>
      </c>
      <c r="OIB28" s="222">
        <f t="shared" ref="OIB28" si="10357">OHZ28*$C$28</f>
        <v>0</v>
      </c>
      <c r="OIC28" s="222">
        <f t="shared" ref="OIC28" si="10358">OIA28*$C$28</f>
        <v>9.5584506326332332E+70</v>
      </c>
      <c r="OID28" s="222">
        <f t="shared" ref="OID28" si="10359">OIB28*$C$28</f>
        <v>0</v>
      </c>
      <c r="OIE28" s="222">
        <f t="shared" ref="OIE28" si="10360">OIC28*$C$28</f>
        <v>9.8452041516122307E+70</v>
      </c>
      <c r="OIF28" s="222">
        <f t="shared" ref="OIF28" si="10361">OID28*$C$28</f>
        <v>0</v>
      </c>
      <c r="OIG28" s="222">
        <f t="shared" ref="OIG28" si="10362">OIE28*$C$28</f>
        <v>1.0140560276160598E+71</v>
      </c>
      <c r="OIH28" s="222">
        <f t="shared" ref="OIH28" si="10363">OIF28*$C$28</f>
        <v>0</v>
      </c>
      <c r="OII28" s="222">
        <f t="shared" ref="OII28" si="10364">OIG28*$C$28</f>
        <v>1.0444777084445417E+71</v>
      </c>
      <c r="OIJ28" s="222">
        <f t="shared" ref="OIJ28" si="10365">OIH28*$C$28</f>
        <v>0</v>
      </c>
      <c r="OIK28" s="222">
        <f t="shared" ref="OIK28" si="10366">OII28*$C$28</f>
        <v>1.0758120396978779E+71</v>
      </c>
      <c r="OIL28" s="222">
        <f t="shared" ref="OIL28" si="10367">OIJ28*$C$28</f>
        <v>0</v>
      </c>
      <c r="OIM28" s="222">
        <f t="shared" ref="OIM28" si="10368">OIK28*$C$28</f>
        <v>1.1080864008888143E+71</v>
      </c>
      <c r="OIN28" s="222">
        <f t="shared" ref="OIN28" si="10369">OIL28*$C$28</f>
        <v>0</v>
      </c>
      <c r="OIO28" s="222">
        <f t="shared" ref="OIO28" si="10370">OIM28*$C$28</f>
        <v>1.1413289929154788E+71</v>
      </c>
      <c r="OIP28" s="222">
        <f t="shared" ref="OIP28" si="10371">OIN28*$C$28</f>
        <v>0</v>
      </c>
      <c r="OIQ28" s="222">
        <f t="shared" ref="OIQ28" si="10372">OIO28*$C$28</f>
        <v>1.1755688627029432E+71</v>
      </c>
      <c r="OIR28" s="222">
        <f t="shared" ref="OIR28" si="10373">OIP28*$C$28</f>
        <v>0</v>
      </c>
      <c r="OIS28" s="222">
        <f t="shared" ref="OIS28" si="10374">OIQ28*$C$28</f>
        <v>1.2108359285840315E+71</v>
      </c>
      <c r="OIT28" s="222">
        <f t="shared" ref="OIT28" si="10375">OIR28*$C$28</f>
        <v>0</v>
      </c>
      <c r="OIU28" s="222">
        <f t="shared" ref="OIU28" si="10376">OIS28*$C$28</f>
        <v>1.2471610064415524E+71</v>
      </c>
      <c r="OIV28" s="222">
        <f t="shared" ref="OIV28" si="10377">OIT28*$C$28</f>
        <v>0</v>
      </c>
      <c r="OIW28" s="222">
        <f t="shared" ref="OIW28" si="10378">OIU28*$C$28</f>
        <v>1.284575836634799E+71</v>
      </c>
      <c r="OIX28" s="222">
        <f t="shared" ref="OIX28" si="10379">OIV28*$C$28</f>
        <v>0</v>
      </c>
      <c r="OIY28" s="222">
        <f t="shared" ref="OIY28" si="10380">OIW28*$C$28</f>
        <v>1.323113111733843E+71</v>
      </c>
      <c r="OIZ28" s="222">
        <f t="shared" ref="OIZ28" si="10381">OIX28*$C$28</f>
        <v>0</v>
      </c>
      <c r="OJA28" s="222">
        <f t="shared" ref="OJA28" si="10382">OIY28*$C$28</f>
        <v>1.3628065050858583E+71</v>
      </c>
      <c r="OJB28" s="222">
        <f t="shared" ref="OJB28" si="10383">OIZ28*$C$28</f>
        <v>0</v>
      </c>
      <c r="OJC28" s="222">
        <f t="shared" ref="OJC28" si="10384">OJA28*$C$28</f>
        <v>1.4036907002384339E+71</v>
      </c>
      <c r="OJD28" s="222">
        <f t="shared" ref="OJD28" si="10385">OJB28*$C$28</f>
        <v>0</v>
      </c>
      <c r="OJE28" s="222">
        <f t="shared" ref="OJE28" si="10386">OJC28*$C$28</f>
        <v>1.4458014212455869E+71</v>
      </c>
      <c r="OJF28" s="222">
        <f t="shared" ref="OJF28" si="10387">OJD28*$C$28</f>
        <v>0</v>
      </c>
      <c r="OJG28" s="222">
        <f t="shared" ref="OJG28" si="10388">OJE28*$C$28</f>
        <v>1.4891754638829544E+71</v>
      </c>
      <c r="OJH28" s="222">
        <f t="shared" ref="OJH28" si="10389">OJF28*$C$28</f>
        <v>0</v>
      </c>
      <c r="OJI28" s="222">
        <f t="shared" ref="OJI28" si="10390">OJG28*$C$28</f>
        <v>1.5338507277994431E+71</v>
      </c>
      <c r="OJJ28" s="222">
        <f t="shared" ref="OJJ28" si="10391">OJH28*$C$28</f>
        <v>0</v>
      </c>
      <c r="OJK28" s="222">
        <f t="shared" ref="OJK28" si="10392">OJI28*$C$28</f>
        <v>1.5798662496334263E+71</v>
      </c>
      <c r="OJL28" s="222">
        <f t="shared" ref="OJL28" si="10393">OJJ28*$C$28</f>
        <v>0</v>
      </c>
      <c r="OJM28" s="222">
        <f t="shared" ref="OJM28" si="10394">OJK28*$C$28</f>
        <v>1.6272622371224291E+71</v>
      </c>
      <c r="OJN28" s="222">
        <f t="shared" ref="OJN28" si="10395">OJL28*$C$28</f>
        <v>0</v>
      </c>
      <c r="OJO28" s="222">
        <f t="shared" ref="OJO28" si="10396">OJM28*$C$28</f>
        <v>1.676080104236102E+71</v>
      </c>
      <c r="OJP28" s="222">
        <f t="shared" ref="OJP28" si="10397">OJN28*$C$28</f>
        <v>0</v>
      </c>
      <c r="OJQ28" s="222">
        <f t="shared" ref="OJQ28" si="10398">OJO28*$C$28</f>
        <v>1.7263625073631849E+71</v>
      </c>
      <c r="OJR28" s="222">
        <f t="shared" ref="OJR28" si="10399">OJP28*$C$28</f>
        <v>0</v>
      </c>
      <c r="OJS28" s="222">
        <f t="shared" ref="OJS28" si="10400">OJQ28*$C$28</f>
        <v>1.7781533825840805E+71</v>
      </c>
      <c r="OJT28" s="222">
        <f t="shared" ref="OJT28" si="10401">OJR28*$C$28</f>
        <v>0</v>
      </c>
      <c r="OJU28" s="222">
        <f t="shared" ref="OJU28" si="10402">OJS28*$C$28</f>
        <v>1.831497984061603E+71</v>
      </c>
      <c r="OJV28" s="222">
        <f t="shared" ref="OJV28" si="10403">OJT28*$C$28</f>
        <v>0</v>
      </c>
      <c r="OJW28" s="222">
        <f t="shared" ref="OJW28" si="10404">OJU28*$C$28</f>
        <v>1.8864429235834511E+71</v>
      </c>
      <c r="OJX28" s="222">
        <f t="shared" ref="OJX28" si="10405">OJV28*$C$28</f>
        <v>0</v>
      </c>
      <c r="OJY28" s="222">
        <f t="shared" ref="OJY28" si="10406">OJW28*$C$28</f>
        <v>1.9430362112909547E+71</v>
      </c>
      <c r="OJZ28" s="222">
        <f t="shared" ref="OJZ28" si="10407">OJX28*$C$28</f>
        <v>0</v>
      </c>
      <c r="OKA28" s="222">
        <f t="shared" ref="OKA28" si="10408">OJY28*$C$28</f>
        <v>2.0013272976296833E+71</v>
      </c>
      <c r="OKB28" s="222">
        <f t="shared" ref="OKB28" si="10409">OJZ28*$C$28</f>
        <v>0</v>
      </c>
      <c r="OKC28" s="222">
        <f t="shared" ref="OKC28" si="10410">OKA28*$C$28</f>
        <v>2.0613671165585739E+71</v>
      </c>
      <c r="OKD28" s="222">
        <f t="shared" ref="OKD28" si="10411">OKB28*$C$28</f>
        <v>0</v>
      </c>
      <c r="OKE28" s="222">
        <f t="shared" ref="OKE28" si="10412">OKC28*$C$28</f>
        <v>2.1232081300553312E+71</v>
      </c>
      <c r="OKF28" s="222">
        <f t="shared" ref="OKF28" si="10413">OKD28*$C$28</f>
        <v>0</v>
      </c>
      <c r="OKG28" s="222">
        <f t="shared" ref="OKG28" si="10414">OKE28*$C$28</f>
        <v>2.1869043739569911E+71</v>
      </c>
      <c r="OKH28" s="222">
        <f t="shared" ref="OKH28" si="10415">OKF28*$C$28</f>
        <v>0</v>
      </c>
      <c r="OKI28" s="222">
        <f t="shared" ref="OKI28" si="10416">OKG28*$C$28</f>
        <v>2.2525115051757007E+71</v>
      </c>
      <c r="OKJ28" s="222">
        <f t="shared" ref="OKJ28" si="10417">OKH28*$C$28</f>
        <v>0</v>
      </c>
      <c r="OKK28" s="222">
        <f t="shared" ref="OKK28" si="10418">OKI28*$C$28</f>
        <v>2.3200868503309719E+71</v>
      </c>
      <c r="OKL28" s="222">
        <f t="shared" ref="OKL28" si="10419">OKJ28*$C$28</f>
        <v>0</v>
      </c>
      <c r="OKM28" s="222">
        <f t="shared" ref="OKM28" si="10420">OKK28*$C$28</f>
        <v>2.3896894558409009E+71</v>
      </c>
      <c r="OKN28" s="222">
        <f t="shared" ref="OKN28" si="10421">OKL28*$C$28</f>
        <v>0</v>
      </c>
      <c r="OKO28" s="222">
        <f t="shared" ref="OKO28" si="10422">OKM28*$C$28</f>
        <v>2.4613801395161279E+71</v>
      </c>
      <c r="OKP28" s="222">
        <f t="shared" ref="OKP28" si="10423">OKN28*$C$28</f>
        <v>0</v>
      </c>
      <c r="OKQ28" s="222">
        <f t="shared" ref="OKQ28" si="10424">OKO28*$C$28</f>
        <v>2.5352215437016117E+71</v>
      </c>
      <c r="OKR28" s="222">
        <f t="shared" ref="OKR28" si="10425">OKP28*$C$28</f>
        <v>0</v>
      </c>
      <c r="OKS28" s="222">
        <f t="shared" ref="OKS28" si="10426">OKQ28*$C$28</f>
        <v>2.61127819001266E+71</v>
      </c>
      <c r="OKT28" s="222">
        <f t="shared" ref="OKT28" si="10427">OKR28*$C$28</f>
        <v>0</v>
      </c>
      <c r="OKU28" s="222">
        <f t="shared" ref="OKU28" si="10428">OKS28*$C$28</f>
        <v>2.6896165357130397E+71</v>
      </c>
      <c r="OKV28" s="222">
        <f t="shared" ref="OKV28" si="10429">OKT28*$C$28</f>
        <v>0</v>
      </c>
      <c r="OKW28" s="222">
        <f t="shared" ref="OKW28" si="10430">OKU28*$C$28</f>
        <v>2.7703050317844308E+71</v>
      </c>
      <c r="OKX28" s="222">
        <f t="shared" ref="OKX28" si="10431">OKV28*$C$28</f>
        <v>0</v>
      </c>
      <c r="OKY28" s="222">
        <f t="shared" ref="OKY28" si="10432">OKW28*$C$28</f>
        <v>2.8534141827379638E+71</v>
      </c>
      <c r="OKZ28" s="222">
        <f t="shared" ref="OKZ28" si="10433">OKX28*$C$28</f>
        <v>0</v>
      </c>
      <c r="OLA28" s="222">
        <f t="shared" ref="OLA28" si="10434">OKY28*$C$28</f>
        <v>2.9390166082201028E+71</v>
      </c>
      <c r="OLB28" s="222">
        <f t="shared" ref="OLB28" si="10435">OKZ28*$C$28</f>
        <v>0</v>
      </c>
      <c r="OLC28" s="222">
        <f t="shared" ref="OLC28" si="10436">OLA28*$C$28</f>
        <v>3.0271871064667057E+71</v>
      </c>
      <c r="OLD28" s="222">
        <f t="shared" ref="OLD28" si="10437">OLB28*$C$28</f>
        <v>0</v>
      </c>
      <c r="OLE28" s="222">
        <f t="shared" ref="OLE28" si="10438">OLC28*$C$28</f>
        <v>3.1180027196607069E+71</v>
      </c>
      <c r="OLF28" s="222">
        <f t="shared" ref="OLF28" si="10439">OLD28*$C$28</f>
        <v>0</v>
      </c>
      <c r="OLG28" s="222">
        <f t="shared" ref="OLG28" si="10440">OLE28*$C$28</f>
        <v>3.2115428012505283E+71</v>
      </c>
      <c r="OLH28" s="222">
        <f t="shared" ref="OLH28" si="10441">OLF28*$C$28</f>
        <v>0</v>
      </c>
      <c r="OLI28" s="222">
        <f t="shared" ref="OLI28" si="10442">OLG28*$C$28</f>
        <v>3.3078890852880444E+71</v>
      </c>
      <c r="OLJ28" s="222">
        <f t="shared" ref="OLJ28" si="10443">OLH28*$C$28</f>
        <v>0</v>
      </c>
      <c r="OLK28" s="222">
        <f t="shared" ref="OLK28" si="10444">OLI28*$C$28</f>
        <v>3.4071257578466856E+71</v>
      </c>
      <c r="OLL28" s="222">
        <f t="shared" ref="OLL28" si="10445">OLJ28*$C$28</f>
        <v>0</v>
      </c>
      <c r="OLM28" s="222">
        <f t="shared" ref="OLM28" si="10446">OLK28*$C$28</f>
        <v>3.5093395305820864E+71</v>
      </c>
      <c r="OLN28" s="222">
        <f t="shared" ref="OLN28" si="10447">OLL28*$C$28</f>
        <v>0</v>
      </c>
      <c r="OLO28" s="222">
        <f t="shared" ref="OLO28" si="10448">OLM28*$C$28</f>
        <v>3.614619716499549E+71</v>
      </c>
      <c r="OLP28" s="222">
        <f t="shared" ref="OLP28" si="10449">OLN28*$C$28</f>
        <v>0</v>
      </c>
      <c r="OLQ28" s="222">
        <f t="shared" ref="OLQ28" si="10450">OLO28*$C$28</f>
        <v>3.7230583079945355E+71</v>
      </c>
      <c r="OLR28" s="222">
        <f t="shared" ref="OLR28" si="10451">OLP28*$C$28</f>
        <v>0</v>
      </c>
      <c r="OLS28" s="222">
        <f t="shared" ref="OLS28" si="10452">OLQ28*$C$28</f>
        <v>3.8347500572343717E+71</v>
      </c>
      <c r="OLT28" s="222">
        <f t="shared" ref="OLT28" si="10453">OLR28*$C$28</f>
        <v>0</v>
      </c>
      <c r="OLU28" s="222">
        <f t="shared" ref="OLU28" si="10454">OLS28*$C$28</f>
        <v>3.9497925589514029E+71</v>
      </c>
      <c r="OLV28" s="222">
        <f t="shared" ref="OLV28" si="10455">OLT28*$C$28</f>
        <v>0</v>
      </c>
      <c r="OLW28" s="222">
        <f t="shared" ref="OLW28" si="10456">OLU28*$C$28</f>
        <v>4.0682863357199452E+71</v>
      </c>
      <c r="OLX28" s="222">
        <f t="shared" ref="OLX28" si="10457">OLV28*$C$28</f>
        <v>0</v>
      </c>
      <c r="OLY28" s="222">
        <f t="shared" ref="OLY28" si="10458">OLW28*$C$28</f>
        <v>4.1903349257915439E+71</v>
      </c>
      <c r="OLZ28" s="222">
        <f t="shared" ref="OLZ28" si="10459">OLX28*$C$28</f>
        <v>0</v>
      </c>
      <c r="OMA28" s="222">
        <f t="shared" ref="OMA28" si="10460">OLY28*$C$28</f>
        <v>4.3160449735652904E+71</v>
      </c>
      <c r="OMB28" s="222">
        <f t="shared" ref="OMB28" si="10461">OLZ28*$C$28</f>
        <v>0</v>
      </c>
      <c r="OMC28" s="222">
        <f t="shared" ref="OMC28" si="10462">OMA28*$C$28</f>
        <v>4.4455263227722494E+71</v>
      </c>
      <c r="OMD28" s="222">
        <f t="shared" ref="OMD28" si="10463">OMB28*$C$28</f>
        <v>0</v>
      </c>
      <c r="OME28" s="222">
        <f t="shared" ref="OME28" si="10464">OMC28*$C$28</f>
        <v>4.5788921124554174E+71</v>
      </c>
      <c r="OMF28" s="222">
        <f t="shared" ref="OMF28" si="10465">OMD28*$C$28</f>
        <v>0</v>
      </c>
      <c r="OMG28" s="222">
        <f t="shared" ref="OMG28" si="10466">OME28*$C$28</f>
        <v>4.7162588758290804E+71</v>
      </c>
      <c r="OMH28" s="222">
        <f t="shared" ref="OMH28" si="10467">OMF28*$C$28</f>
        <v>0</v>
      </c>
      <c r="OMI28" s="222">
        <f t="shared" ref="OMI28" si="10468">OMG28*$C$28</f>
        <v>4.8577466421039529E+71</v>
      </c>
      <c r="OMJ28" s="222">
        <f t="shared" ref="OMJ28" si="10469">OMH28*$C$28</f>
        <v>0</v>
      </c>
      <c r="OMK28" s="222">
        <f t="shared" ref="OMK28" si="10470">OMI28*$C$28</f>
        <v>5.0034790413670721E+71</v>
      </c>
      <c r="OML28" s="222">
        <f t="shared" ref="OML28" si="10471">OMJ28*$C$28</f>
        <v>0</v>
      </c>
      <c r="OMM28" s="222">
        <f t="shared" ref="OMM28" si="10472">OMK28*$C$28</f>
        <v>5.1535834126080845E+71</v>
      </c>
      <c r="OMN28" s="222">
        <f t="shared" ref="OMN28" si="10473">OML28*$C$28</f>
        <v>0</v>
      </c>
      <c r="OMO28" s="222">
        <f t="shared" ref="OMO28" si="10474">OMM28*$C$28</f>
        <v>5.3081909149863275E+71</v>
      </c>
      <c r="OMP28" s="222">
        <f t="shared" ref="OMP28" si="10475">OMN28*$C$28</f>
        <v>0</v>
      </c>
      <c r="OMQ28" s="222">
        <f t="shared" ref="OMQ28" si="10476">OMO28*$C$28</f>
        <v>5.4674366424359178E+71</v>
      </c>
      <c r="OMR28" s="222">
        <f t="shared" ref="OMR28" si="10477">OMP28*$C$28</f>
        <v>0</v>
      </c>
      <c r="OMS28" s="222">
        <f t="shared" ref="OMS28" si="10478">OMQ28*$C$28</f>
        <v>5.6314597417089957E+71</v>
      </c>
      <c r="OMT28" s="222">
        <f t="shared" ref="OMT28" si="10479">OMR28*$C$28</f>
        <v>0</v>
      </c>
      <c r="OMU28" s="222">
        <f t="shared" ref="OMU28" si="10480">OMS28*$C$28</f>
        <v>5.8004035339602653E+71</v>
      </c>
      <c r="OMV28" s="222">
        <f t="shared" ref="OMV28" si="10481">OMT28*$C$28</f>
        <v>0</v>
      </c>
      <c r="OMW28" s="222">
        <f t="shared" ref="OMW28" si="10482">OMU28*$C$28</f>
        <v>5.9744156399790734E+71</v>
      </c>
      <c r="OMX28" s="222">
        <f t="shared" ref="OMX28" si="10483">OMV28*$C$28</f>
        <v>0</v>
      </c>
      <c r="OMY28" s="222">
        <f t="shared" ref="OMY28" si="10484">OMW28*$C$28</f>
        <v>6.1536481091784462E+71</v>
      </c>
      <c r="OMZ28" s="222">
        <f t="shared" ref="OMZ28" si="10485">OMX28*$C$28</f>
        <v>0</v>
      </c>
      <c r="ONA28" s="222">
        <f t="shared" ref="ONA28" si="10486">OMY28*$C$28</f>
        <v>6.3382575524537999E+71</v>
      </c>
      <c r="ONB28" s="222">
        <f t="shared" ref="ONB28" si="10487">OMZ28*$C$28</f>
        <v>0</v>
      </c>
      <c r="ONC28" s="222">
        <f t="shared" ref="ONC28" si="10488">ONA28*$C$28</f>
        <v>6.5284052790274141E+71</v>
      </c>
      <c r="OND28" s="222">
        <f t="shared" ref="OND28" si="10489">ONB28*$C$28</f>
        <v>0</v>
      </c>
      <c r="ONE28" s="222">
        <f t="shared" ref="ONE28" si="10490">ONC28*$C$28</f>
        <v>6.7242574373982364E+71</v>
      </c>
      <c r="ONF28" s="222">
        <f t="shared" ref="ONF28" si="10491">OND28*$C$28</f>
        <v>0</v>
      </c>
      <c r="ONG28" s="222">
        <f t="shared" ref="ONG28" si="10492">ONE28*$C$28</f>
        <v>6.9259851605201833E+71</v>
      </c>
      <c r="ONH28" s="222">
        <f t="shared" ref="ONH28" si="10493">ONF28*$C$28</f>
        <v>0</v>
      </c>
      <c r="ONI28" s="222">
        <f t="shared" ref="ONI28" si="10494">ONG28*$C$28</f>
        <v>7.1337647153357892E+71</v>
      </c>
      <c r="ONJ28" s="222">
        <f t="shared" ref="ONJ28" si="10495">ONH28*$C$28</f>
        <v>0</v>
      </c>
      <c r="ONK28" s="222">
        <f t="shared" ref="ONK28" si="10496">ONI28*$C$28</f>
        <v>7.3477776567958628E+71</v>
      </c>
      <c r="ONL28" s="222">
        <f t="shared" ref="ONL28" si="10497">ONJ28*$C$28</f>
        <v>0</v>
      </c>
      <c r="ONM28" s="222">
        <f t="shared" ref="ONM28" si="10498">ONK28*$C$28</f>
        <v>7.5682109864997386E+71</v>
      </c>
      <c r="ONN28" s="222">
        <f t="shared" ref="ONN28" si="10499">ONL28*$C$28</f>
        <v>0</v>
      </c>
      <c r="ONO28" s="222">
        <f t="shared" ref="ONO28" si="10500">ONM28*$C$28</f>
        <v>7.7952573160947312E+71</v>
      </c>
      <c r="ONP28" s="222">
        <f t="shared" ref="ONP28" si="10501">ONN28*$C$28</f>
        <v>0</v>
      </c>
      <c r="ONQ28" s="222">
        <f t="shared" ref="ONQ28" si="10502">ONO28*$C$28</f>
        <v>8.0291150355775737E+71</v>
      </c>
      <c r="ONR28" s="222">
        <f t="shared" ref="ONR28" si="10503">ONP28*$C$28</f>
        <v>0</v>
      </c>
      <c r="ONS28" s="222">
        <f t="shared" ref="ONS28" si="10504">ONQ28*$C$28</f>
        <v>8.2699884866449007E+71</v>
      </c>
      <c r="ONT28" s="222">
        <f t="shared" ref="ONT28" si="10505">ONR28*$C$28</f>
        <v>0</v>
      </c>
      <c r="ONU28" s="222">
        <f t="shared" ref="ONU28" si="10506">ONS28*$C$28</f>
        <v>8.5180881412442476E+71</v>
      </c>
      <c r="ONV28" s="222">
        <f t="shared" ref="ONV28" si="10507">ONT28*$C$28</f>
        <v>0</v>
      </c>
      <c r="ONW28" s="222">
        <f t="shared" ref="ONW28" si="10508">ONU28*$C$28</f>
        <v>8.7736307854815751E+71</v>
      </c>
      <c r="ONX28" s="222">
        <f t="shared" ref="ONX28" si="10509">ONV28*$C$28</f>
        <v>0</v>
      </c>
      <c r="ONY28" s="222">
        <f t="shared" ref="ONY28" si="10510">ONW28*$C$28</f>
        <v>9.0368397090460228E+71</v>
      </c>
      <c r="ONZ28" s="222">
        <f t="shared" ref="ONZ28" si="10511">ONX28*$C$28</f>
        <v>0</v>
      </c>
      <c r="OOA28" s="222">
        <f t="shared" ref="OOA28" si="10512">ONY28*$C$28</f>
        <v>9.3079449003174037E+71</v>
      </c>
      <c r="OOB28" s="222">
        <f t="shared" ref="OOB28" si="10513">ONZ28*$C$28</f>
        <v>0</v>
      </c>
      <c r="OOC28" s="222">
        <f t="shared" ref="OOC28" si="10514">OOA28*$C$28</f>
        <v>9.5871832473269253E+71</v>
      </c>
      <c r="OOD28" s="222">
        <f t="shared" ref="OOD28" si="10515">OOB28*$C$28</f>
        <v>0</v>
      </c>
      <c r="OOE28" s="222">
        <f t="shared" ref="OOE28" si="10516">OOC28*$C$28</f>
        <v>9.8747987447467342E+71</v>
      </c>
      <c r="OOF28" s="222">
        <f t="shared" ref="OOF28" si="10517">OOD28*$C$28</f>
        <v>0</v>
      </c>
      <c r="OOG28" s="222">
        <f t="shared" ref="OOG28" si="10518">OOE28*$C$28</f>
        <v>1.0171042707089137E+72</v>
      </c>
      <c r="OOH28" s="222">
        <f t="shared" ref="OOH28" si="10519">OOF28*$C$28</f>
        <v>0</v>
      </c>
      <c r="OOI28" s="222">
        <f t="shared" ref="OOI28" si="10520">OOG28*$C$28</f>
        <v>1.0476173988301812E+72</v>
      </c>
      <c r="OOJ28" s="222">
        <f t="shared" ref="OOJ28" si="10521">OOH28*$C$28</f>
        <v>0</v>
      </c>
      <c r="OOK28" s="222">
        <f t="shared" ref="OOK28" si="10522">OOI28*$C$28</f>
        <v>1.0790459207950866E+72</v>
      </c>
      <c r="OOL28" s="222">
        <f t="shared" ref="OOL28" si="10523">OOJ28*$C$28</f>
        <v>0</v>
      </c>
      <c r="OOM28" s="222">
        <f t="shared" ref="OOM28" si="10524">OOK28*$C$28</f>
        <v>1.1114172984189393E+72</v>
      </c>
      <c r="OON28" s="222">
        <f t="shared" ref="OON28" si="10525">OOL28*$C$28</f>
        <v>0</v>
      </c>
      <c r="OOO28" s="222">
        <f t="shared" ref="OOO28" si="10526">OOM28*$C$28</f>
        <v>1.1447598173715075E+72</v>
      </c>
      <c r="OOP28" s="222">
        <f t="shared" ref="OOP28" si="10527">OON28*$C$28</f>
        <v>0</v>
      </c>
      <c r="OOQ28" s="222">
        <f t="shared" ref="OOQ28" si="10528">OOO28*$C$28</f>
        <v>1.1791026118926527E+72</v>
      </c>
      <c r="OOR28" s="222">
        <f t="shared" ref="OOR28" si="10529">OOP28*$C$28</f>
        <v>0</v>
      </c>
      <c r="OOS28" s="222">
        <f t="shared" ref="OOS28" si="10530">OOQ28*$C$28</f>
        <v>1.2144756902494323E+72</v>
      </c>
      <c r="OOT28" s="222">
        <f t="shared" ref="OOT28" si="10531">OOR28*$C$28</f>
        <v>0</v>
      </c>
      <c r="OOU28" s="222">
        <f t="shared" ref="OOU28" si="10532">OOS28*$C$28</f>
        <v>1.2509099609569153E+72</v>
      </c>
      <c r="OOV28" s="222">
        <f t="shared" ref="OOV28" si="10533">OOT28*$C$28</f>
        <v>0</v>
      </c>
      <c r="OOW28" s="222">
        <f t="shared" ref="OOW28" si="10534">OOU28*$C$28</f>
        <v>1.2884372597856229E+72</v>
      </c>
      <c r="OOX28" s="222">
        <f t="shared" ref="OOX28" si="10535">OOV28*$C$28</f>
        <v>0</v>
      </c>
      <c r="OOY28" s="222">
        <f t="shared" ref="OOY28" si="10536">OOW28*$C$28</f>
        <v>1.3270903775791915E+72</v>
      </c>
      <c r="OOZ28" s="222">
        <f t="shared" ref="OOZ28" si="10537">OOX28*$C$28</f>
        <v>0</v>
      </c>
      <c r="OPA28" s="222">
        <f t="shared" ref="OPA28" si="10538">OOY28*$C$28</f>
        <v>1.3669030889065673E+72</v>
      </c>
      <c r="OPB28" s="222">
        <f t="shared" ref="OPB28" si="10539">OOZ28*$C$28</f>
        <v>0</v>
      </c>
      <c r="OPC28" s="222">
        <f t="shared" ref="OPC28" si="10540">OPA28*$C$28</f>
        <v>1.4079101815737644E+72</v>
      </c>
      <c r="OPD28" s="222">
        <f t="shared" ref="OPD28" si="10541">OPB28*$C$28</f>
        <v>0</v>
      </c>
      <c r="OPE28" s="222">
        <f t="shared" ref="OPE28" si="10542">OPC28*$C$28</f>
        <v>1.4501474870209774E+72</v>
      </c>
      <c r="OPF28" s="222">
        <f t="shared" ref="OPF28" si="10543">OPD28*$C$28</f>
        <v>0</v>
      </c>
      <c r="OPG28" s="222">
        <f t="shared" ref="OPG28" si="10544">OPE28*$C$28</f>
        <v>1.4936519116316068E+72</v>
      </c>
      <c r="OPH28" s="222">
        <f t="shared" ref="OPH28" si="10545">OPF28*$C$28</f>
        <v>0</v>
      </c>
      <c r="OPI28" s="222">
        <f t="shared" ref="OPI28" si="10546">OPG28*$C$28</f>
        <v>1.5384614689805551E+72</v>
      </c>
      <c r="OPJ28" s="222">
        <f t="shared" ref="OPJ28" si="10547">OPH28*$C$28</f>
        <v>0</v>
      </c>
      <c r="OPK28" s="222">
        <f t="shared" ref="OPK28" si="10548">OPI28*$C$28</f>
        <v>1.5846153130499718E+72</v>
      </c>
      <c r="OPL28" s="222">
        <f t="shared" ref="OPL28" si="10549">OPJ28*$C$28</f>
        <v>0</v>
      </c>
      <c r="OPM28" s="222">
        <f t="shared" ref="OPM28" si="10550">OPK28*$C$28</f>
        <v>1.632153772441471E+72</v>
      </c>
      <c r="OPN28" s="222">
        <f t="shared" ref="OPN28" si="10551">OPL28*$C$28</f>
        <v>0</v>
      </c>
      <c r="OPO28" s="222">
        <f t="shared" ref="OPO28" si="10552">OPM28*$C$28</f>
        <v>1.6811183856147151E+72</v>
      </c>
      <c r="OPP28" s="222">
        <f t="shared" ref="OPP28" si="10553">OPN28*$C$28</f>
        <v>0</v>
      </c>
      <c r="OPQ28" s="222">
        <f t="shared" ref="OPQ28" si="10554">OPO28*$C$28</f>
        <v>1.7315519371831567E+72</v>
      </c>
      <c r="OPR28" s="222">
        <f t="shared" ref="OPR28" si="10555">OPP28*$C$28</f>
        <v>0</v>
      </c>
      <c r="OPS28" s="222">
        <f t="shared" ref="OPS28" si="10556">OPQ28*$C$28</f>
        <v>1.7834984952986512E+72</v>
      </c>
      <c r="OPT28" s="222">
        <f t="shared" ref="OPT28" si="10557">OPR28*$C$28</f>
        <v>0</v>
      </c>
      <c r="OPU28" s="222">
        <f t="shared" ref="OPU28" si="10558">OPS28*$C$28</f>
        <v>1.8370034501576109E+72</v>
      </c>
      <c r="OPV28" s="222">
        <f t="shared" ref="OPV28" si="10559">OPT28*$C$28</f>
        <v>0</v>
      </c>
      <c r="OPW28" s="222">
        <f t="shared" ref="OPW28" si="10560">OPU28*$C$28</f>
        <v>1.8921135536623393E+72</v>
      </c>
      <c r="OPX28" s="222">
        <f t="shared" ref="OPX28" si="10561">OPV28*$C$28</f>
        <v>0</v>
      </c>
      <c r="OPY28" s="222">
        <f t="shared" ref="OPY28" si="10562">OPW28*$C$28</f>
        <v>1.9488769602722097E+72</v>
      </c>
      <c r="OPZ28" s="222">
        <f t="shared" ref="OPZ28" si="10563">OPX28*$C$28</f>
        <v>0</v>
      </c>
      <c r="OQA28" s="222">
        <f t="shared" ref="OQA28" si="10564">OPY28*$C$28</f>
        <v>2.007343269080376E+72</v>
      </c>
      <c r="OQB28" s="222">
        <f t="shared" ref="OQB28" si="10565">OPZ28*$C$28</f>
        <v>0</v>
      </c>
      <c r="OQC28" s="222">
        <f t="shared" ref="OQC28" si="10566">OQA28*$C$28</f>
        <v>2.0675635671527874E+72</v>
      </c>
      <c r="OQD28" s="222">
        <f t="shared" ref="OQD28" si="10567">OQB28*$C$28</f>
        <v>0</v>
      </c>
      <c r="OQE28" s="222">
        <f t="shared" ref="OQE28" si="10568">OQC28*$C$28</f>
        <v>2.1295904741673711E+72</v>
      </c>
      <c r="OQF28" s="222">
        <f t="shared" ref="OQF28" si="10569">OQD28*$C$28</f>
        <v>0</v>
      </c>
      <c r="OQG28" s="222">
        <f t="shared" ref="OQG28" si="10570">OQE28*$C$28</f>
        <v>2.1934781883923924E+72</v>
      </c>
      <c r="OQH28" s="222">
        <f t="shared" ref="OQH28" si="10571">OQF28*$C$28</f>
        <v>0</v>
      </c>
      <c r="OQI28" s="222">
        <f t="shared" ref="OQI28" si="10572">OQG28*$C$28</f>
        <v>2.2592825340441644E+72</v>
      </c>
      <c r="OQJ28" s="222">
        <f t="shared" ref="OQJ28" si="10573">OQH28*$C$28</f>
        <v>0</v>
      </c>
      <c r="OQK28" s="222">
        <f t="shared" ref="OQK28" si="10574">OQI28*$C$28</f>
        <v>2.3270610100654892E+72</v>
      </c>
      <c r="OQL28" s="222">
        <f t="shared" ref="OQL28" si="10575">OQJ28*$C$28</f>
        <v>0</v>
      </c>
      <c r="OQM28" s="222">
        <f t="shared" ref="OQM28" si="10576">OQK28*$C$28</f>
        <v>2.3968728403674538E+72</v>
      </c>
      <c r="OQN28" s="222">
        <f t="shared" ref="OQN28" si="10577">OQL28*$C$28</f>
        <v>0</v>
      </c>
      <c r="OQO28" s="222">
        <f t="shared" ref="OQO28" si="10578">OQM28*$C$28</f>
        <v>2.4687790255784775E+72</v>
      </c>
      <c r="OQP28" s="222">
        <f t="shared" ref="OQP28" si="10579">OQN28*$C$28</f>
        <v>0</v>
      </c>
      <c r="OQQ28" s="222">
        <f t="shared" ref="OQQ28" si="10580">OQO28*$C$28</f>
        <v>2.542842396345832E+72</v>
      </c>
      <c r="OQR28" s="222">
        <f t="shared" ref="OQR28" si="10581">OQP28*$C$28</f>
        <v>0</v>
      </c>
      <c r="OQS28" s="222">
        <f t="shared" ref="OQS28" si="10582">OQQ28*$C$28</f>
        <v>2.619127668236207E+72</v>
      </c>
      <c r="OQT28" s="222">
        <f t="shared" ref="OQT28" si="10583">OQR28*$C$28</f>
        <v>0</v>
      </c>
      <c r="OQU28" s="222">
        <f t="shared" ref="OQU28" si="10584">OQS28*$C$28</f>
        <v>2.6977014982832934E+72</v>
      </c>
      <c r="OQV28" s="222">
        <f t="shared" ref="OQV28" si="10585">OQT28*$C$28</f>
        <v>0</v>
      </c>
      <c r="OQW28" s="222">
        <f t="shared" ref="OQW28" si="10586">OQU28*$C$28</f>
        <v>2.7786325432317924E+72</v>
      </c>
      <c r="OQX28" s="222">
        <f t="shared" ref="OQX28" si="10587">OQV28*$C$28</f>
        <v>0</v>
      </c>
      <c r="OQY28" s="222">
        <f t="shared" ref="OQY28" si="10588">OQW28*$C$28</f>
        <v>2.8619915195287461E+72</v>
      </c>
      <c r="OQZ28" s="222">
        <f t="shared" ref="OQZ28" si="10589">OQX28*$C$28</f>
        <v>0</v>
      </c>
      <c r="ORA28" s="222">
        <f t="shared" ref="ORA28" si="10590">OQY28*$C$28</f>
        <v>2.9478512651146084E+72</v>
      </c>
      <c r="ORB28" s="222">
        <f t="shared" ref="ORB28" si="10591">OQZ28*$C$28</f>
        <v>0</v>
      </c>
      <c r="ORC28" s="222">
        <f t="shared" ref="ORC28" si="10592">ORA28*$C$28</f>
        <v>3.0362868030680466E+72</v>
      </c>
      <c r="ORD28" s="222">
        <f t="shared" ref="ORD28" si="10593">ORB28*$C$28</f>
        <v>0</v>
      </c>
      <c r="ORE28" s="222">
        <f t="shared" ref="ORE28" si="10594">ORC28*$C$28</f>
        <v>3.127375407160088E+72</v>
      </c>
      <c r="ORF28" s="222">
        <f t="shared" ref="ORF28" si="10595">ORD28*$C$28</f>
        <v>0</v>
      </c>
      <c r="ORG28" s="222">
        <f t="shared" ref="ORG28" si="10596">ORE28*$C$28</f>
        <v>3.2211966693748905E+72</v>
      </c>
      <c r="ORH28" s="222">
        <f t="shared" ref="ORH28" si="10597">ORF28*$C$28</f>
        <v>0</v>
      </c>
      <c r="ORI28" s="222">
        <f t="shared" ref="ORI28" si="10598">ORG28*$C$28</f>
        <v>3.3178325694561373E+72</v>
      </c>
      <c r="ORJ28" s="222">
        <f t="shared" ref="ORJ28" si="10599">ORH28*$C$28</f>
        <v>0</v>
      </c>
      <c r="ORK28" s="222">
        <f t="shared" ref="ORK28" si="10600">ORI28*$C$28</f>
        <v>3.4173675465398215E+72</v>
      </c>
      <c r="ORL28" s="222">
        <f t="shared" ref="ORL28" si="10601">ORJ28*$C$28</f>
        <v>0</v>
      </c>
      <c r="ORM28" s="222">
        <f t="shared" ref="ORM28" si="10602">ORK28*$C$28</f>
        <v>3.5198885729360162E+72</v>
      </c>
      <c r="ORN28" s="222">
        <f t="shared" ref="ORN28" si="10603">ORL28*$C$28</f>
        <v>0</v>
      </c>
      <c r="ORO28" s="222">
        <f t="shared" ref="ORO28" si="10604">ORM28*$C$28</f>
        <v>3.625485230124097E+72</v>
      </c>
      <c r="ORP28" s="222">
        <f t="shared" ref="ORP28" si="10605">ORN28*$C$28</f>
        <v>0</v>
      </c>
      <c r="ORQ28" s="222">
        <f t="shared" ref="ORQ28" si="10606">ORO28*$C$28</f>
        <v>3.7342497870278199E+72</v>
      </c>
      <c r="ORR28" s="222">
        <f t="shared" ref="ORR28" si="10607">ORP28*$C$28</f>
        <v>0</v>
      </c>
      <c r="ORS28" s="222">
        <f t="shared" ref="ORS28" si="10608">ORQ28*$C$28</f>
        <v>3.8462772806386549E+72</v>
      </c>
      <c r="ORT28" s="222">
        <f t="shared" ref="ORT28" si="10609">ORR28*$C$28</f>
        <v>0</v>
      </c>
      <c r="ORU28" s="222">
        <f t="shared" ref="ORU28" si="10610">ORS28*$C$28</f>
        <v>3.9616655990578144E+72</v>
      </c>
      <c r="ORV28" s="222">
        <f t="shared" ref="ORV28" si="10611">ORT28*$C$28</f>
        <v>0</v>
      </c>
      <c r="ORW28" s="222">
        <f t="shared" ref="ORW28" si="10612">ORU28*$C$28</f>
        <v>4.0805155670295489E+72</v>
      </c>
      <c r="ORX28" s="222">
        <f t="shared" ref="ORX28" si="10613">ORV28*$C$28</f>
        <v>0</v>
      </c>
      <c r="ORY28" s="222">
        <f t="shared" ref="ORY28" si="10614">ORW28*$C$28</f>
        <v>4.2029310340404355E+72</v>
      </c>
      <c r="ORZ28" s="222">
        <f t="shared" ref="ORZ28" si="10615">ORX28*$C$28</f>
        <v>0</v>
      </c>
      <c r="OSA28" s="222">
        <f t="shared" ref="OSA28" si="10616">ORY28*$C$28</f>
        <v>4.3290189650616487E+72</v>
      </c>
      <c r="OSB28" s="222">
        <f t="shared" ref="OSB28" si="10617">ORZ28*$C$28</f>
        <v>0</v>
      </c>
      <c r="OSC28" s="222">
        <f t="shared" ref="OSC28" si="10618">OSA28*$C$28</f>
        <v>4.4588895340134984E+72</v>
      </c>
      <c r="OSD28" s="222">
        <f t="shared" ref="OSD28" si="10619">OSB28*$C$28</f>
        <v>0</v>
      </c>
      <c r="OSE28" s="222">
        <f t="shared" ref="OSE28" si="10620">OSC28*$C$28</f>
        <v>4.5926562200339031E+72</v>
      </c>
      <c r="OSF28" s="222">
        <f t="shared" ref="OSF28" si="10621">OSD28*$C$28</f>
        <v>0</v>
      </c>
      <c r="OSG28" s="222">
        <f t="shared" ref="OSG28" si="10622">OSE28*$C$28</f>
        <v>4.7304359066349204E+72</v>
      </c>
      <c r="OSH28" s="222">
        <f t="shared" ref="OSH28" si="10623">OSF28*$C$28</f>
        <v>0</v>
      </c>
      <c r="OSI28" s="222">
        <f t="shared" ref="OSI28" si="10624">OSG28*$C$28</f>
        <v>4.8723489838339685E+72</v>
      </c>
      <c r="OSJ28" s="222">
        <f t="shared" ref="OSJ28" si="10625">OSH28*$C$28</f>
        <v>0</v>
      </c>
      <c r="OSK28" s="222">
        <f t="shared" ref="OSK28" si="10626">OSI28*$C$28</f>
        <v>5.0185194533489879E+72</v>
      </c>
      <c r="OSL28" s="222">
        <f t="shared" ref="OSL28" si="10627">OSJ28*$C$28</f>
        <v>0</v>
      </c>
      <c r="OSM28" s="222">
        <f t="shared" ref="OSM28" si="10628">OSK28*$C$28</f>
        <v>5.1690750369494574E+72</v>
      </c>
      <c r="OSN28" s="222">
        <f t="shared" ref="OSN28" si="10629">OSL28*$C$28</f>
        <v>0</v>
      </c>
      <c r="OSO28" s="222">
        <f t="shared" ref="OSO28" si="10630">OSM28*$C$28</f>
        <v>5.3241472880579414E+72</v>
      </c>
      <c r="OSP28" s="222">
        <f t="shared" ref="OSP28" si="10631">OSN28*$C$28</f>
        <v>0</v>
      </c>
      <c r="OSQ28" s="222">
        <f t="shared" ref="OSQ28" si="10632">OSO28*$C$28</f>
        <v>5.4838717066996802E+72</v>
      </c>
      <c r="OSR28" s="222">
        <f t="shared" ref="OSR28" si="10633">OSP28*$C$28</f>
        <v>0</v>
      </c>
      <c r="OSS28" s="222">
        <f t="shared" ref="OSS28" si="10634">OSQ28*$C$28</f>
        <v>5.6483878579006705E+72</v>
      </c>
      <c r="OST28" s="222">
        <f t="shared" ref="OST28" si="10635">OSR28*$C$28</f>
        <v>0</v>
      </c>
      <c r="OSU28" s="222">
        <f t="shared" ref="OSU28" si="10636">OSS28*$C$28</f>
        <v>5.8178394936376909E+72</v>
      </c>
      <c r="OSV28" s="222">
        <f t="shared" ref="OSV28" si="10637">OST28*$C$28</f>
        <v>0</v>
      </c>
      <c r="OSW28" s="222">
        <f t="shared" ref="OSW28" si="10638">OSU28*$C$28</f>
        <v>5.9923746784468216E+72</v>
      </c>
      <c r="OSX28" s="222">
        <f t="shared" ref="OSX28" si="10639">OSV28*$C$28</f>
        <v>0</v>
      </c>
      <c r="OSY28" s="222">
        <f t="shared" ref="OSY28" si="10640">OSW28*$C$28</f>
        <v>6.1721459188002267E+72</v>
      </c>
      <c r="OSZ28" s="222">
        <f t="shared" ref="OSZ28" si="10641">OSX28*$C$28</f>
        <v>0</v>
      </c>
      <c r="OTA28" s="222">
        <f t="shared" ref="OTA28" si="10642">OSY28*$C$28</f>
        <v>6.3573102963642338E+72</v>
      </c>
      <c r="OTB28" s="222">
        <f t="shared" ref="OTB28" si="10643">OSZ28*$C$28</f>
        <v>0</v>
      </c>
      <c r="OTC28" s="222">
        <f t="shared" ref="OTC28" si="10644">OTA28*$C$28</f>
        <v>6.5480296052551608E+72</v>
      </c>
      <c r="OTD28" s="222">
        <f t="shared" ref="OTD28" si="10645">OTB28*$C$28</f>
        <v>0</v>
      </c>
      <c r="OTE28" s="222">
        <f t="shared" ref="OTE28" si="10646">OTC28*$C$28</f>
        <v>6.7444704934128159E+72</v>
      </c>
      <c r="OTF28" s="222">
        <f t="shared" ref="OTF28" si="10647">OTD28*$C$28</f>
        <v>0</v>
      </c>
      <c r="OTG28" s="222">
        <f t="shared" ref="OTG28" si="10648">OTE28*$C$28</f>
        <v>6.9468046082152004E+72</v>
      </c>
      <c r="OTH28" s="222">
        <f t="shared" ref="OTH28" si="10649">OTF28*$C$28</f>
        <v>0</v>
      </c>
      <c r="OTI28" s="222">
        <f t="shared" ref="OTI28" si="10650">OTG28*$C$28</f>
        <v>7.1552087464616559E+72</v>
      </c>
      <c r="OTJ28" s="222">
        <f t="shared" ref="OTJ28" si="10651">OTH28*$C$28</f>
        <v>0</v>
      </c>
      <c r="OTK28" s="222">
        <f t="shared" ref="OTK28" si="10652">OTI28*$C$28</f>
        <v>7.3698650088555058E+72</v>
      </c>
      <c r="OTL28" s="222">
        <f t="shared" ref="OTL28" si="10653">OTJ28*$C$28</f>
        <v>0</v>
      </c>
      <c r="OTM28" s="222">
        <f t="shared" ref="OTM28" si="10654">OTK28*$C$28</f>
        <v>7.5909609591211715E+72</v>
      </c>
      <c r="OTN28" s="222">
        <f t="shared" ref="OTN28" si="10655">OTL28*$C$28</f>
        <v>0</v>
      </c>
      <c r="OTO28" s="222">
        <f t="shared" ref="OTO28" si="10656">OTM28*$C$28</f>
        <v>7.8186897878948064E+72</v>
      </c>
      <c r="OTP28" s="222">
        <f t="shared" ref="OTP28" si="10657">OTN28*$C$28</f>
        <v>0</v>
      </c>
      <c r="OTQ28" s="222">
        <f t="shared" ref="OTQ28" si="10658">OTO28*$C$28</f>
        <v>8.0532504815316513E+72</v>
      </c>
      <c r="OTR28" s="222">
        <f t="shared" ref="OTR28" si="10659">OTP28*$C$28</f>
        <v>0</v>
      </c>
      <c r="OTS28" s="222">
        <f t="shared" ref="OTS28" si="10660">OTQ28*$C$28</f>
        <v>8.2948479959776006E+72</v>
      </c>
      <c r="OTT28" s="222">
        <f t="shared" ref="OTT28" si="10661">OTR28*$C$28</f>
        <v>0</v>
      </c>
      <c r="OTU28" s="222">
        <f t="shared" ref="OTU28" si="10662">OTS28*$C$28</f>
        <v>8.5436934358569289E+72</v>
      </c>
      <c r="OTV28" s="222">
        <f t="shared" ref="OTV28" si="10663">OTT28*$C$28</f>
        <v>0</v>
      </c>
      <c r="OTW28" s="222">
        <f t="shared" ref="OTW28" si="10664">OTU28*$C$28</f>
        <v>8.8000042389326364E+72</v>
      </c>
      <c r="OTX28" s="222">
        <f t="shared" ref="OTX28" si="10665">OTV28*$C$28</f>
        <v>0</v>
      </c>
      <c r="OTY28" s="222">
        <f t="shared" ref="OTY28" si="10666">OTW28*$C$28</f>
        <v>9.0640043661006163E+72</v>
      </c>
      <c r="OTZ28" s="222">
        <f t="shared" ref="OTZ28" si="10667">OTX28*$C$28</f>
        <v>0</v>
      </c>
      <c r="OUA28" s="222">
        <f t="shared" ref="OUA28" si="10668">OTY28*$C$28</f>
        <v>9.3359244970836356E+72</v>
      </c>
      <c r="OUB28" s="222">
        <f t="shared" ref="OUB28" si="10669">OTZ28*$C$28</f>
        <v>0</v>
      </c>
      <c r="OUC28" s="222">
        <f t="shared" ref="OUC28" si="10670">OUA28*$C$28</f>
        <v>9.6160022319961448E+72</v>
      </c>
      <c r="OUD28" s="222">
        <f t="shared" ref="OUD28" si="10671">OUB28*$C$28</f>
        <v>0</v>
      </c>
      <c r="OUE28" s="222">
        <f t="shared" ref="OUE28" si="10672">OUC28*$C$28</f>
        <v>9.9044822989560291E+72</v>
      </c>
      <c r="OUF28" s="222">
        <f t="shared" ref="OUF28" si="10673">OUD28*$C$28</f>
        <v>0</v>
      </c>
      <c r="OUG28" s="222">
        <f t="shared" ref="OUG28" si="10674">OUE28*$C$28</f>
        <v>1.020161676792471E+73</v>
      </c>
      <c r="OUH28" s="222">
        <f t="shared" ref="OUH28" si="10675">OUF28*$C$28</f>
        <v>0</v>
      </c>
      <c r="OUI28" s="222">
        <f t="shared" ref="OUI28" si="10676">OUG28*$C$28</f>
        <v>1.0507665270962452E+73</v>
      </c>
      <c r="OUJ28" s="222">
        <f t="shared" ref="OUJ28" si="10677">OUH28*$C$28</f>
        <v>0</v>
      </c>
      <c r="OUK28" s="222">
        <f t="shared" ref="OUK28" si="10678">OUI28*$C$28</f>
        <v>1.0822895229091326E+73</v>
      </c>
      <c r="OUL28" s="222">
        <f t="shared" ref="OUL28" si="10679">OUJ28*$C$28</f>
        <v>0</v>
      </c>
      <c r="OUM28" s="222">
        <f t="shared" ref="OUM28" si="10680">OUK28*$C$28</f>
        <v>1.1147582085964066E+73</v>
      </c>
      <c r="OUN28" s="222">
        <f t="shared" ref="OUN28" si="10681">OUL28*$C$28</f>
        <v>0</v>
      </c>
      <c r="OUO28" s="222">
        <f t="shared" ref="OUO28" si="10682">OUM28*$C$28</f>
        <v>1.1482009548542988E+73</v>
      </c>
      <c r="OUP28" s="222">
        <f t="shared" ref="OUP28" si="10683">OUN28*$C$28</f>
        <v>0</v>
      </c>
      <c r="OUQ28" s="222">
        <f t="shared" ref="OUQ28" si="10684">OUO28*$C$28</f>
        <v>1.1826469834999278E+73</v>
      </c>
      <c r="OUR28" s="222">
        <f t="shared" ref="OUR28" si="10685">OUP28*$C$28</f>
        <v>0</v>
      </c>
      <c r="OUS28" s="222">
        <f t="shared" ref="OUS28" si="10686">OUQ28*$C$28</f>
        <v>1.2181263930049257E+73</v>
      </c>
      <c r="OUT28" s="222">
        <f t="shared" ref="OUT28" si="10687">OUR28*$C$28</f>
        <v>0</v>
      </c>
      <c r="OUU28" s="222">
        <f t="shared" ref="OUU28" si="10688">OUS28*$C$28</f>
        <v>1.2546701847950735E+73</v>
      </c>
      <c r="OUV28" s="222">
        <f t="shared" ref="OUV28" si="10689">OUT28*$C$28</f>
        <v>0</v>
      </c>
      <c r="OUW28" s="222">
        <f t="shared" ref="OUW28" si="10690">OUU28*$C$28</f>
        <v>1.2923102903389257E+73</v>
      </c>
      <c r="OUX28" s="222">
        <f t="shared" ref="OUX28" si="10691">OUV28*$C$28</f>
        <v>0</v>
      </c>
      <c r="OUY28" s="222">
        <f t="shared" ref="OUY28" si="10692">OUW28*$C$28</f>
        <v>1.3310795990490935E+73</v>
      </c>
      <c r="OUZ28" s="222">
        <f t="shared" ref="OUZ28" si="10693">OUX28*$C$28</f>
        <v>0</v>
      </c>
      <c r="OVA28" s="222">
        <f t="shared" ref="OVA28" si="10694">OUY28*$C$28</f>
        <v>1.3710119870205664E+73</v>
      </c>
      <c r="OVB28" s="222">
        <f t="shared" ref="OVB28" si="10695">OUZ28*$C$28</f>
        <v>0</v>
      </c>
      <c r="OVC28" s="222">
        <f t="shared" ref="OVC28" si="10696">OVA28*$C$28</f>
        <v>1.4121423466311835E+73</v>
      </c>
      <c r="OVD28" s="222">
        <f t="shared" ref="OVD28" si="10697">OVB28*$C$28</f>
        <v>0</v>
      </c>
      <c r="OVE28" s="222">
        <f t="shared" ref="OVE28" si="10698">OVC28*$C$28</f>
        <v>1.4545066170301189E+73</v>
      </c>
      <c r="OVF28" s="222">
        <f t="shared" ref="OVF28" si="10699">OVD28*$C$28</f>
        <v>0</v>
      </c>
      <c r="OVG28" s="222">
        <f t="shared" ref="OVG28" si="10700">OVE28*$C$28</f>
        <v>1.4981418155410226E+73</v>
      </c>
      <c r="OVH28" s="222">
        <f t="shared" ref="OVH28" si="10701">OVF28*$C$28</f>
        <v>0</v>
      </c>
      <c r="OVI28" s="222">
        <f t="shared" ref="OVI28" si="10702">OVG28*$C$28</f>
        <v>1.5430860700072532E+73</v>
      </c>
      <c r="OVJ28" s="222">
        <f t="shared" ref="OVJ28" si="10703">OVH28*$C$28</f>
        <v>0</v>
      </c>
      <c r="OVK28" s="222">
        <f t="shared" ref="OVK28" si="10704">OVI28*$C$28</f>
        <v>1.5893786521074707E+73</v>
      </c>
      <c r="OVL28" s="222">
        <f t="shared" ref="OVL28" si="10705">OVJ28*$C$28</f>
        <v>0</v>
      </c>
      <c r="OVM28" s="222">
        <f t="shared" ref="OVM28" si="10706">OVK28*$C$28</f>
        <v>1.6370600116706949E+73</v>
      </c>
      <c r="OVN28" s="222">
        <f t="shared" ref="OVN28" si="10707">OVL28*$C$28</f>
        <v>0</v>
      </c>
      <c r="OVO28" s="222">
        <f t="shared" ref="OVO28" si="10708">OVM28*$C$28</f>
        <v>1.6861718120208158E+73</v>
      </c>
      <c r="OVP28" s="222">
        <f t="shared" ref="OVP28" si="10709">OVN28*$C$28</f>
        <v>0</v>
      </c>
      <c r="OVQ28" s="222">
        <f t="shared" ref="OVQ28" si="10710">OVO28*$C$28</f>
        <v>1.7367569663814404E+73</v>
      </c>
      <c r="OVR28" s="222">
        <f t="shared" ref="OVR28" si="10711">OVP28*$C$28</f>
        <v>0</v>
      </c>
      <c r="OVS28" s="222">
        <f t="shared" ref="OVS28" si="10712">OVQ28*$C$28</f>
        <v>1.7888596753728837E+73</v>
      </c>
      <c r="OVT28" s="222">
        <f t="shared" ref="OVT28" si="10713">OVR28*$C$28</f>
        <v>0</v>
      </c>
      <c r="OVU28" s="222">
        <f t="shared" ref="OVU28" si="10714">OVS28*$C$28</f>
        <v>1.8425254656340703E+73</v>
      </c>
      <c r="OVV28" s="222">
        <f t="shared" ref="OVV28" si="10715">OVT28*$C$28</f>
        <v>0</v>
      </c>
      <c r="OVW28" s="222">
        <f t="shared" ref="OVW28" si="10716">OVU28*$C$28</f>
        <v>1.8978012296030925E+73</v>
      </c>
      <c r="OVX28" s="222">
        <f t="shared" ref="OVX28" si="10717">OVV28*$C$28</f>
        <v>0</v>
      </c>
      <c r="OVY28" s="222">
        <f t="shared" ref="OVY28" si="10718">OVW28*$C$28</f>
        <v>1.9547352664911854E+73</v>
      </c>
      <c r="OVZ28" s="222">
        <f t="shared" ref="OVZ28" si="10719">OVX28*$C$28</f>
        <v>0</v>
      </c>
      <c r="OWA28" s="222">
        <f t="shared" ref="OWA28" si="10720">OVY28*$C$28</f>
        <v>2.0133773244859211E+73</v>
      </c>
      <c r="OWB28" s="222">
        <f t="shared" ref="OWB28" si="10721">OVZ28*$C$28</f>
        <v>0</v>
      </c>
      <c r="OWC28" s="222">
        <f t="shared" ref="OWC28" si="10722">OWA28*$C$28</f>
        <v>2.0737786442204986E+73</v>
      </c>
      <c r="OWD28" s="222">
        <f t="shared" ref="OWD28" si="10723">OWB28*$C$28</f>
        <v>0</v>
      </c>
      <c r="OWE28" s="222">
        <f t="shared" ref="OWE28" si="10724">OWC28*$C$28</f>
        <v>2.1359920035471136E+73</v>
      </c>
      <c r="OWF28" s="222">
        <f t="shared" ref="OWF28" si="10725">OWD28*$C$28</f>
        <v>0</v>
      </c>
      <c r="OWG28" s="222">
        <f t="shared" ref="OWG28" si="10726">OWE28*$C$28</f>
        <v>2.2000717636535272E+73</v>
      </c>
      <c r="OWH28" s="222">
        <f t="shared" ref="OWH28" si="10727">OWF28*$C$28</f>
        <v>0</v>
      </c>
      <c r="OWI28" s="222">
        <f t="shared" ref="OWI28" si="10728">OWG28*$C$28</f>
        <v>2.2660739165631332E+73</v>
      </c>
      <c r="OWJ28" s="222">
        <f t="shared" ref="OWJ28" si="10729">OWH28*$C$28</f>
        <v>0</v>
      </c>
      <c r="OWK28" s="222">
        <f t="shared" ref="OWK28" si="10730">OWI28*$C$28</f>
        <v>2.3340561340600272E+73</v>
      </c>
      <c r="OWL28" s="222">
        <f t="shared" ref="OWL28" si="10731">OWJ28*$C$28</f>
        <v>0</v>
      </c>
      <c r="OWM28" s="222">
        <f t="shared" ref="OWM28" si="10732">OWK28*$C$28</f>
        <v>2.4040778180818281E+73</v>
      </c>
      <c r="OWN28" s="222">
        <f t="shared" ref="OWN28" si="10733">OWL28*$C$28</f>
        <v>0</v>
      </c>
      <c r="OWO28" s="222">
        <f t="shared" ref="OWO28" si="10734">OWM28*$C$28</f>
        <v>2.476200152624283E+73</v>
      </c>
      <c r="OWP28" s="222">
        <f t="shared" ref="OWP28" si="10735">OWN28*$C$28</f>
        <v>0</v>
      </c>
      <c r="OWQ28" s="222">
        <f t="shared" ref="OWQ28" si="10736">OWO28*$C$28</f>
        <v>2.5504861572030117E+73</v>
      </c>
      <c r="OWR28" s="222">
        <f t="shared" ref="OWR28" si="10737">OWP28*$C$28</f>
        <v>0</v>
      </c>
      <c r="OWS28" s="222">
        <f t="shared" ref="OWS28" si="10738">OWQ28*$C$28</f>
        <v>2.6270007419191022E+73</v>
      </c>
      <c r="OWT28" s="222">
        <f t="shared" ref="OWT28" si="10739">OWR28*$C$28</f>
        <v>0</v>
      </c>
      <c r="OWU28" s="222">
        <f t="shared" ref="OWU28" si="10740">OWS28*$C$28</f>
        <v>2.7058107641766754E+73</v>
      </c>
      <c r="OWV28" s="222">
        <f t="shared" ref="OWV28" si="10741">OWT28*$C$28</f>
        <v>0</v>
      </c>
      <c r="OWW28" s="222">
        <f t="shared" ref="OWW28" si="10742">OWU28*$C$28</f>
        <v>2.7869850871019757E+73</v>
      </c>
      <c r="OWX28" s="222">
        <f t="shared" ref="OWX28" si="10743">OWV28*$C$28</f>
        <v>0</v>
      </c>
      <c r="OWY28" s="222">
        <f t="shared" ref="OWY28" si="10744">OWW28*$C$28</f>
        <v>2.8705946397150354E+73</v>
      </c>
      <c r="OWZ28" s="222">
        <f t="shared" ref="OWZ28" si="10745">OWX28*$C$28</f>
        <v>0</v>
      </c>
      <c r="OXA28" s="222">
        <f t="shared" ref="OXA28" si="10746">OWY28*$C$28</f>
        <v>2.9567124789064865E+73</v>
      </c>
      <c r="OXB28" s="222">
        <f t="shared" ref="OXB28" si="10747">OWZ28*$C$28</f>
        <v>0</v>
      </c>
      <c r="OXC28" s="222">
        <f t="shared" ref="OXC28" si="10748">OXA28*$C$28</f>
        <v>3.045413853273681E+73</v>
      </c>
      <c r="OXD28" s="222">
        <f t="shared" ref="OXD28" si="10749">OXB28*$C$28</f>
        <v>0</v>
      </c>
      <c r="OXE28" s="222">
        <f t="shared" ref="OXE28" si="10750">OXC28*$C$28</f>
        <v>3.1367762688718917E+73</v>
      </c>
      <c r="OXF28" s="222">
        <f t="shared" ref="OXF28" si="10751">OXD28*$C$28</f>
        <v>0</v>
      </c>
      <c r="OXG28" s="222">
        <f t="shared" ref="OXG28" si="10752">OXE28*$C$28</f>
        <v>3.2308795569380483E+73</v>
      </c>
      <c r="OXH28" s="222">
        <f t="shared" ref="OXH28" si="10753">OXF28*$C$28</f>
        <v>0</v>
      </c>
      <c r="OXI28" s="222">
        <f t="shared" ref="OXI28" si="10754">OXG28*$C$28</f>
        <v>3.3278059436461896E+73</v>
      </c>
      <c r="OXJ28" s="222">
        <f t="shared" ref="OXJ28" si="10755">OXH28*$C$28</f>
        <v>0</v>
      </c>
      <c r="OXK28" s="222">
        <f t="shared" ref="OXK28" si="10756">OXI28*$C$28</f>
        <v>3.4276401219555751E+73</v>
      </c>
      <c r="OXL28" s="222">
        <f t="shared" ref="OXL28" si="10757">OXJ28*$C$28</f>
        <v>0</v>
      </c>
      <c r="OXM28" s="222">
        <f t="shared" ref="OXM28" si="10758">OXK28*$C$28</f>
        <v>3.5304693256142428E+73</v>
      </c>
      <c r="OXN28" s="222">
        <f t="shared" ref="OXN28" si="10759">OXL28*$C$28</f>
        <v>0</v>
      </c>
      <c r="OXO28" s="222">
        <f t="shared" ref="OXO28" si="10760">OXM28*$C$28</f>
        <v>3.6363834053826702E+73</v>
      </c>
      <c r="OXP28" s="222">
        <f t="shared" ref="OXP28" si="10761">OXN28*$C$28</f>
        <v>0</v>
      </c>
      <c r="OXQ28" s="222">
        <f t="shared" ref="OXQ28" si="10762">OXO28*$C$28</f>
        <v>3.7454749075441507E+73</v>
      </c>
      <c r="OXR28" s="222">
        <f t="shared" ref="OXR28" si="10763">OXP28*$C$28</f>
        <v>0</v>
      </c>
      <c r="OXS28" s="222">
        <f t="shared" ref="OXS28" si="10764">OXQ28*$C$28</f>
        <v>3.8578391547704754E+73</v>
      </c>
      <c r="OXT28" s="222">
        <f t="shared" ref="OXT28" si="10765">OXR28*$C$28</f>
        <v>0</v>
      </c>
      <c r="OXU28" s="222">
        <f t="shared" ref="OXU28" si="10766">OXS28*$C$28</f>
        <v>3.9735743294135896E+73</v>
      </c>
      <c r="OXV28" s="222">
        <f t="shared" ref="OXV28" si="10767">OXT28*$C$28</f>
        <v>0</v>
      </c>
      <c r="OXW28" s="222">
        <f t="shared" ref="OXW28" si="10768">OXU28*$C$28</f>
        <v>4.0927815592959977E+73</v>
      </c>
      <c r="OXX28" s="222">
        <f t="shared" ref="OXX28" si="10769">OXV28*$C$28</f>
        <v>0</v>
      </c>
      <c r="OXY28" s="222">
        <f t="shared" ref="OXY28" si="10770">OXW28*$C$28</f>
        <v>4.2155650060748779E+73</v>
      </c>
      <c r="OXZ28" s="222">
        <f t="shared" ref="OXZ28" si="10771">OXX28*$C$28</f>
        <v>0</v>
      </c>
      <c r="OYA28" s="222">
        <f t="shared" ref="OYA28" si="10772">OXY28*$C$28</f>
        <v>4.3420319562571246E+73</v>
      </c>
      <c r="OYB28" s="222">
        <f t="shared" ref="OYB28" si="10773">OXZ28*$C$28</f>
        <v>0</v>
      </c>
      <c r="OYC28" s="222">
        <f t="shared" ref="OYC28" si="10774">OYA28*$C$28</f>
        <v>4.4722929149448381E+73</v>
      </c>
      <c r="OYD28" s="222">
        <f t="shared" ref="OYD28" si="10775">OYB28*$C$28</f>
        <v>0</v>
      </c>
      <c r="OYE28" s="222">
        <f t="shared" ref="OYE28" si="10776">OYC28*$C$28</f>
        <v>4.6064617023931833E+73</v>
      </c>
      <c r="OYF28" s="222">
        <f t="shared" ref="OYF28" si="10777">OYD28*$C$28</f>
        <v>0</v>
      </c>
      <c r="OYG28" s="222">
        <f t="shared" ref="OYG28" si="10778">OYE28*$C$28</f>
        <v>4.7446555534649787E+73</v>
      </c>
      <c r="OYH28" s="222">
        <f t="shared" ref="OYH28" si="10779">OYF28*$C$28</f>
        <v>0</v>
      </c>
      <c r="OYI28" s="222">
        <f t="shared" ref="OYI28" si="10780">OYG28*$C$28</f>
        <v>4.8869952200689282E+73</v>
      </c>
      <c r="OYJ28" s="222">
        <f t="shared" ref="OYJ28" si="10781">OYH28*$C$28</f>
        <v>0</v>
      </c>
      <c r="OYK28" s="222">
        <f t="shared" ref="OYK28" si="10782">OYI28*$C$28</f>
        <v>5.033605076670996E+73</v>
      </c>
      <c r="OYL28" s="222">
        <f t="shared" ref="OYL28" si="10783">OYJ28*$C$28</f>
        <v>0</v>
      </c>
      <c r="OYM28" s="222">
        <f t="shared" ref="OYM28" si="10784">OYK28*$C$28</f>
        <v>5.1846132289711263E+73</v>
      </c>
      <c r="OYN28" s="222">
        <f t="shared" ref="OYN28" si="10785">OYL28*$C$28</f>
        <v>0</v>
      </c>
      <c r="OYO28" s="222">
        <f t="shared" ref="OYO28" si="10786">OYM28*$C$28</f>
        <v>5.34015162584026E+73</v>
      </c>
      <c r="OYP28" s="222">
        <f t="shared" ref="OYP28" si="10787">OYN28*$C$28</f>
        <v>0</v>
      </c>
      <c r="OYQ28" s="222">
        <f t="shared" ref="OYQ28" si="10788">OYO28*$C$28</f>
        <v>5.5003561746154678E+73</v>
      </c>
      <c r="OYR28" s="222">
        <f t="shared" ref="OYR28" si="10789">OYP28*$C$28</f>
        <v>0</v>
      </c>
      <c r="OYS28" s="222">
        <f t="shared" ref="OYS28" si="10790">OYQ28*$C$28</f>
        <v>5.6653668598539317E+73</v>
      </c>
      <c r="OYT28" s="222">
        <f t="shared" ref="OYT28" si="10791">OYR28*$C$28</f>
        <v>0</v>
      </c>
      <c r="OYU28" s="222">
        <f t="shared" ref="OYU28" si="10792">OYS28*$C$28</f>
        <v>5.8353278656495504E+73</v>
      </c>
      <c r="OYV28" s="222">
        <f t="shared" ref="OYV28" si="10793">OYT28*$C$28</f>
        <v>0</v>
      </c>
      <c r="OYW28" s="222">
        <f t="shared" ref="OYW28" si="10794">OYU28*$C$28</f>
        <v>6.0103877016190376E+73</v>
      </c>
      <c r="OYX28" s="222">
        <f t="shared" ref="OYX28" si="10795">OYV28*$C$28</f>
        <v>0</v>
      </c>
      <c r="OYY28" s="222">
        <f t="shared" ref="OYY28" si="10796">OYW28*$C$28</f>
        <v>6.1906993326676089E+73</v>
      </c>
      <c r="OYZ28" s="222">
        <f t="shared" ref="OYZ28" si="10797">OYX28*$C$28</f>
        <v>0</v>
      </c>
      <c r="OZA28" s="222">
        <f t="shared" ref="OZA28" si="10798">OYY28*$C$28</f>
        <v>6.3764203126476377E+73</v>
      </c>
      <c r="OZB28" s="222">
        <f t="shared" ref="OZB28" si="10799">OYZ28*$C$28</f>
        <v>0</v>
      </c>
      <c r="OZC28" s="222">
        <f t="shared" ref="OZC28" si="10800">OZA28*$C$28</f>
        <v>6.5677129220270666E+73</v>
      </c>
      <c r="OZD28" s="222">
        <f t="shared" ref="OZD28" si="10801">OZB28*$C$28</f>
        <v>0</v>
      </c>
      <c r="OZE28" s="222">
        <f t="shared" ref="OZE28" si="10802">OZC28*$C$28</f>
        <v>6.7647443096878785E+73</v>
      </c>
      <c r="OZF28" s="222">
        <f t="shared" ref="OZF28" si="10803">OZD28*$C$28</f>
        <v>0</v>
      </c>
      <c r="OZG28" s="222">
        <f t="shared" ref="OZG28" si="10804">OZE28*$C$28</f>
        <v>6.9676866389785153E+73</v>
      </c>
      <c r="OZH28" s="222">
        <f t="shared" ref="OZH28" si="10805">OZF28*$C$28</f>
        <v>0</v>
      </c>
      <c r="OZI28" s="222">
        <f t="shared" ref="OZI28" si="10806">OZG28*$C$28</f>
        <v>7.1767172381478707E+73</v>
      </c>
      <c r="OZJ28" s="222">
        <f t="shared" ref="OZJ28" si="10807">OZH28*$C$28</f>
        <v>0</v>
      </c>
      <c r="OZK28" s="222">
        <f t="shared" ref="OZK28" si="10808">OZI28*$C$28</f>
        <v>7.3920187552923067E+73</v>
      </c>
      <c r="OZL28" s="222">
        <f t="shared" ref="OZL28" si="10809">OZJ28*$C$28</f>
        <v>0</v>
      </c>
      <c r="OZM28" s="222">
        <f t="shared" ref="OZM28" si="10810">OZK28*$C$28</f>
        <v>7.6137793179510756E+73</v>
      </c>
      <c r="OZN28" s="222">
        <f t="shared" ref="OZN28" si="10811">OZL28*$C$28</f>
        <v>0</v>
      </c>
      <c r="OZO28" s="222">
        <f t="shared" ref="OZO28" si="10812">OZM28*$C$28</f>
        <v>7.8421926974896075E+73</v>
      </c>
      <c r="OZP28" s="222">
        <f t="shared" ref="OZP28" si="10813">OZN28*$C$28</f>
        <v>0</v>
      </c>
      <c r="OZQ28" s="222">
        <f t="shared" ref="OZQ28" si="10814">OZO28*$C$28</f>
        <v>8.0774584784142955E+73</v>
      </c>
      <c r="OZR28" s="222">
        <f t="shared" ref="OZR28" si="10815">OZP28*$C$28</f>
        <v>0</v>
      </c>
      <c r="OZS28" s="222">
        <f t="shared" ref="OZS28" si="10816">OZQ28*$C$28</f>
        <v>8.3197822327667245E+73</v>
      </c>
      <c r="OZT28" s="222">
        <f t="shared" ref="OZT28" si="10817">OZR28*$C$28</f>
        <v>0</v>
      </c>
      <c r="OZU28" s="222">
        <f t="shared" ref="OZU28" si="10818">OZS28*$C$28</f>
        <v>8.5693756997497269E+73</v>
      </c>
      <c r="OZV28" s="222">
        <f t="shared" ref="OZV28" si="10819">OZT28*$C$28</f>
        <v>0</v>
      </c>
      <c r="OZW28" s="222">
        <f t="shared" ref="OZW28" si="10820">OZU28*$C$28</f>
        <v>8.8264569707422196E+73</v>
      </c>
      <c r="OZX28" s="222">
        <f t="shared" ref="OZX28" si="10821">OZV28*$C$28</f>
        <v>0</v>
      </c>
      <c r="OZY28" s="222">
        <f t="shared" ref="OZY28" si="10822">OZW28*$C$28</f>
        <v>9.091250679864486E+73</v>
      </c>
      <c r="OZZ28" s="222">
        <f t="shared" ref="OZZ28" si="10823">OZX28*$C$28</f>
        <v>0</v>
      </c>
      <c r="PAA28" s="222">
        <f t="shared" ref="PAA28" si="10824">OZY28*$C$28</f>
        <v>9.3639882002604208E+73</v>
      </c>
      <c r="PAB28" s="222">
        <f t="shared" ref="PAB28" si="10825">OZZ28*$C$28</f>
        <v>0</v>
      </c>
      <c r="PAC28" s="222">
        <f t="shared" ref="PAC28" si="10826">PAA28*$C$28</f>
        <v>9.6449078462682333E+73</v>
      </c>
      <c r="PAD28" s="222">
        <f t="shared" ref="PAD28" si="10827">PAB28*$C$28</f>
        <v>0</v>
      </c>
      <c r="PAE28" s="222">
        <f t="shared" ref="PAE28" si="10828">PAC28*$C$28</f>
        <v>9.9342550816562807E+73</v>
      </c>
      <c r="PAF28" s="222">
        <f t="shared" ref="PAF28" si="10829">PAD28*$C$28</f>
        <v>0</v>
      </c>
      <c r="PAG28" s="222">
        <f t="shared" ref="PAG28" si="10830">PAE28*$C$28</f>
        <v>1.0232282734105969E+74</v>
      </c>
      <c r="PAH28" s="222">
        <f t="shared" ref="PAH28" si="10831">PAF28*$C$28</f>
        <v>0</v>
      </c>
      <c r="PAI28" s="222">
        <f t="shared" ref="PAI28" si="10832">PAG28*$C$28</f>
        <v>1.0539251216129148E+74</v>
      </c>
      <c r="PAJ28" s="222">
        <f t="shared" ref="PAJ28" si="10833">PAH28*$C$28</f>
        <v>0</v>
      </c>
      <c r="PAK28" s="222">
        <f t="shared" ref="PAK28" si="10834">PAI28*$C$28</f>
        <v>1.0855428752613022E+74</v>
      </c>
      <c r="PAL28" s="222">
        <f t="shared" ref="PAL28" si="10835">PAJ28*$C$28</f>
        <v>0</v>
      </c>
      <c r="PAM28" s="222">
        <f t="shared" ref="PAM28" si="10836">PAK28*$C$28</f>
        <v>1.1181091615191413E+74</v>
      </c>
      <c r="PAN28" s="222">
        <f t="shared" ref="PAN28" si="10837">PAL28*$C$28</f>
        <v>0</v>
      </c>
      <c r="PAO28" s="222">
        <f t="shared" ref="PAO28" si="10838">PAM28*$C$28</f>
        <v>1.1516524363647156E+74</v>
      </c>
      <c r="PAP28" s="222">
        <f t="shared" ref="PAP28" si="10839">PAN28*$C$28</f>
        <v>0</v>
      </c>
      <c r="PAQ28" s="222">
        <f t="shared" ref="PAQ28" si="10840">PAO28*$C$28</f>
        <v>1.1862020094556571E+74</v>
      </c>
      <c r="PAR28" s="222">
        <f t="shared" ref="PAR28" si="10841">PAP28*$C$28</f>
        <v>0</v>
      </c>
      <c r="PAS28" s="222">
        <f t="shared" ref="PAS28" si="10842">PAQ28*$C$28</f>
        <v>1.2217880697393268E+74</v>
      </c>
      <c r="PAT28" s="222">
        <f t="shared" ref="PAT28" si="10843">PAR28*$C$28</f>
        <v>0</v>
      </c>
      <c r="PAU28" s="222">
        <f t="shared" ref="PAU28" si="10844">PAS28*$C$28</f>
        <v>1.2584417118315066E+74</v>
      </c>
      <c r="PAV28" s="222">
        <f t="shared" ref="PAV28" si="10845">PAT28*$C$28</f>
        <v>0</v>
      </c>
      <c r="PAW28" s="222">
        <f t="shared" ref="PAW28" si="10846">PAU28*$C$28</f>
        <v>1.2961949631864518E+74</v>
      </c>
      <c r="PAX28" s="222">
        <f t="shared" ref="PAX28" si="10847">PAV28*$C$28</f>
        <v>0</v>
      </c>
      <c r="PAY28" s="222">
        <f t="shared" ref="PAY28" si="10848">PAW28*$C$28</f>
        <v>1.3350808120820453E+74</v>
      </c>
      <c r="PAZ28" s="222">
        <f t="shared" ref="PAZ28" si="10849">PAX28*$C$28</f>
        <v>0</v>
      </c>
      <c r="PBA28" s="222">
        <f t="shared" ref="PBA28" si="10850">PAY28*$C$28</f>
        <v>1.3751332364445067E+74</v>
      </c>
      <c r="PBB28" s="222">
        <f t="shared" ref="PBB28" si="10851">PAZ28*$C$28</f>
        <v>0</v>
      </c>
      <c r="PBC28" s="222">
        <f t="shared" ref="PBC28" si="10852">PBA28*$C$28</f>
        <v>1.4163872335378419E+74</v>
      </c>
      <c r="PBD28" s="222">
        <f t="shared" ref="PBD28" si="10853">PBB28*$C$28</f>
        <v>0</v>
      </c>
      <c r="PBE28" s="222">
        <f t="shared" ref="PBE28" si="10854">PBC28*$C$28</f>
        <v>1.4588788505439773E+74</v>
      </c>
      <c r="PBF28" s="222">
        <f t="shared" ref="PBF28" si="10855">PBD28*$C$28</f>
        <v>0</v>
      </c>
      <c r="PBG28" s="222">
        <f t="shared" ref="PBG28" si="10856">PBE28*$C$28</f>
        <v>1.5026452160602967E+74</v>
      </c>
      <c r="PBH28" s="222">
        <f t="shared" ref="PBH28" si="10857">PBF28*$C$28</f>
        <v>0</v>
      </c>
      <c r="PBI28" s="222">
        <f t="shared" ref="PBI28" si="10858">PBG28*$C$28</f>
        <v>1.5477245725421056E+74</v>
      </c>
      <c r="PBJ28" s="222">
        <f t="shared" ref="PBJ28" si="10859">PBH28*$C$28</f>
        <v>0</v>
      </c>
      <c r="PBK28" s="222">
        <f t="shared" ref="PBK28" si="10860">PBI28*$C$28</f>
        <v>1.5941563097183688E+74</v>
      </c>
      <c r="PBL28" s="222">
        <f t="shared" ref="PBL28" si="10861">PBJ28*$C$28</f>
        <v>0</v>
      </c>
      <c r="PBM28" s="222">
        <f t="shared" ref="PBM28" si="10862">PBK28*$C$28</f>
        <v>1.6419809990099198E+74</v>
      </c>
      <c r="PBN28" s="222">
        <f t="shared" ref="PBN28" si="10863">PBL28*$C$28</f>
        <v>0</v>
      </c>
      <c r="PBO28" s="222">
        <f t="shared" ref="PBO28" si="10864">PBM28*$C$28</f>
        <v>1.6912404289802175E+74</v>
      </c>
      <c r="PBP28" s="222">
        <f t="shared" ref="PBP28" si="10865">PBN28*$C$28</f>
        <v>0</v>
      </c>
      <c r="PBQ28" s="222">
        <f t="shared" ref="PBQ28" si="10866">PBO28*$C$28</f>
        <v>1.741977641849624E+74</v>
      </c>
      <c r="PBR28" s="222">
        <f t="shared" ref="PBR28" si="10867">PBP28*$C$28</f>
        <v>0</v>
      </c>
      <c r="PBS28" s="222">
        <f t="shared" ref="PBS28" si="10868">PBQ28*$C$28</f>
        <v>1.7942369711051129E+74</v>
      </c>
      <c r="PBT28" s="222">
        <f t="shared" ref="PBT28" si="10869">PBR28*$C$28</f>
        <v>0</v>
      </c>
      <c r="PBU28" s="222">
        <f t="shared" ref="PBU28" si="10870">PBS28*$C$28</f>
        <v>1.8480640802382662E+74</v>
      </c>
      <c r="PBV28" s="222">
        <f t="shared" ref="PBV28" si="10871">PBT28*$C$28</f>
        <v>0</v>
      </c>
      <c r="PBW28" s="222">
        <f t="shared" ref="PBW28" si="10872">PBU28*$C$28</f>
        <v>1.9035060026454142E+74</v>
      </c>
      <c r="PBX28" s="222">
        <f t="shared" ref="PBX28" si="10873">PBV28*$C$28</f>
        <v>0</v>
      </c>
      <c r="PBY28" s="222">
        <f t="shared" ref="PBY28" si="10874">PBW28*$C$28</f>
        <v>1.9606111827247766E+74</v>
      </c>
      <c r="PBZ28" s="222">
        <f t="shared" ref="PBZ28" si="10875">PBX28*$C$28</f>
        <v>0</v>
      </c>
      <c r="PCA28" s="222">
        <f t="shared" ref="PCA28" si="10876">PBY28*$C$28</f>
        <v>2.0194295182065201E+74</v>
      </c>
      <c r="PCB28" s="222">
        <f t="shared" ref="PCB28" si="10877">PBZ28*$C$28</f>
        <v>0</v>
      </c>
      <c r="PCC28" s="222">
        <f t="shared" ref="PCC28" si="10878">PCA28*$C$28</f>
        <v>2.0800124037527158E+74</v>
      </c>
      <c r="PCD28" s="222">
        <f t="shared" ref="PCD28" si="10879">PCB28*$C$28</f>
        <v>0</v>
      </c>
      <c r="PCE28" s="222">
        <f t="shared" ref="PCE28" si="10880">PCC28*$C$28</f>
        <v>2.1424127758652974E+74</v>
      </c>
      <c r="PCF28" s="222">
        <f t="shared" ref="PCF28" si="10881">PCD28*$C$28</f>
        <v>0</v>
      </c>
      <c r="PCG28" s="222">
        <f t="shared" ref="PCG28" si="10882">PCE28*$C$28</f>
        <v>2.2066851591412563E+74</v>
      </c>
      <c r="PCH28" s="222">
        <f t="shared" ref="PCH28" si="10883">PCF28*$C$28</f>
        <v>0</v>
      </c>
      <c r="PCI28" s="222">
        <f t="shared" ref="PCI28" si="10884">PCG28*$C$28</f>
        <v>2.2728857139154939E+74</v>
      </c>
      <c r="PCJ28" s="222">
        <f t="shared" ref="PCJ28" si="10885">PCH28*$C$28</f>
        <v>0</v>
      </c>
      <c r="PCK28" s="222">
        <f t="shared" ref="PCK28" si="10886">PCI28*$C$28</f>
        <v>2.3410722853329587E+74</v>
      </c>
      <c r="PCL28" s="222">
        <f t="shared" ref="PCL28" si="10887">PCJ28*$C$28</f>
        <v>0</v>
      </c>
      <c r="PCM28" s="222">
        <f t="shared" ref="PCM28" si="10888">PCK28*$C$28</f>
        <v>2.4113044538929473E+74</v>
      </c>
      <c r="PCN28" s="222">
        <f t="shared" ref="PCN28" si="10889">PCL28*$C$28</f>
        <v>0</v>
      </c>
      <c r="PCO28" s="222">
        <f t="shared" ref="PCO28" si="10890">PCM28*$C$28</f>
        <v>2.4836435875097357E+74</v>
      </c>
      <c r="PCP28" s="222">
        <f t="shared" ref="PCP28" si="10891">PCN28*$C$28</f>
        <v>0</v>
      </c>
      <c r="PCQ28" s="222">
        <f t="shared" ref="PCQ28" si="10892">PCO28*$C$28</f>
        <v>2.558152895135028E+74</v>
      </c>
      <c r="PCR28" s="222">
        <f t="shared" ref="PCR28" si="10893">PCP28*$C$28</f>
        <v>0</v>
      </c>
      <c r="PCS28" s="222">
        <f t="shared" ref="PCS28" si="10894">PCQ28*$C$28</f>
        <v>2.6348974819890789E+74</v>
      </c>
      <c r="PCT28" s="222">
        <f t="shared" ref="PCT28" si="10895">PCR28*$C$28</f>
        <v>0</v>
      </c>
      <c r="PCU28" s="222">
        <f t="shared" ref="PCU28" si="10896">PCS28*$C$28</f>
        <v>2.7139444064487515E+74</v>
      </c>
      <c r="PCV28" s="222">
        <f t="shared" ref="PCV28" si="10897">PCT28*$C$28</f>
        <v>0</v>
      </c>
      <c r="PCW28" s="222">
        <f t="shared" ref="PCW28" si="10898">PCU28*$C$28</f>
        <v>2.795362738642214E+74</v>
      </c>
      <c r="PCX28" s="222">
        <f t="shared" ref="PCX28" si="10899">PCV28*$C$28</f>
        <v>0</v>
      </c>
      <c r="PCY28" s="222">
        <f t="shared" ref="PCY28" si="10900">PCW28*$C$28</f>
        <v>2.8792236208014805E+74</v>
      </c>
      <c r="PCZ28" s="222">
        <f t="shared" ref="PCZ28" si="10901">PCX28*$C$28</f>
        <v>0</v>
      </c>
      <c r="PDA28" s="222">
        <f t="shared" ref="PDA28" si="10902">PCY28*$C$28</f>
        <v>2.9656003294255252E+74</v>
      </c>
      <c r="PDB28" s="222">
        <f t="shared" ref="PDB28" si="10903">PCZ28*$C$28</f>
        <v>0</v>
      </c>
      <c r="PDC28" s="222">
        <f t="shared" ref="PDC28" si="10904">PDA28*$C$28</f>
        <v>3.0545683393082911E+74</v>
      </c>
      <c r="PDD28" s="222">
        <f t="shared" ref="PDD28" si="10905">PDB28*$C$28</f>
        <v>0</v>
      </c>
      <c r="PDE28" s="222">
        <f t="shared" ref="PDE28" si="10906">PDC28*$C$28</f>
        <v>3.14620538948754E+74</v>
      </c>
      <c r="PDF28" s="222">
        <f t="shared" ref="PDF28" si="10907">PDD28*$C$28</f>
        <v>0</v>
      </c>
      <c r="PDG28" s="222">
        <f t="shared" ref="PDG28" si="10908">PDE28*$C$28</f>
        <v>3.240591551172166E+74</v>
      </c>
      <c r="PDH28" s="222">
        <f t="shared" ref="PDH28" si="10909">PDF28*$C$28</f>
        <v>0</v>
      </c>
      <c r="PDI28" s="222">
        <f t="shared" ref="PDI28" si="10910">PDG28*$C$28</f>
        <v>3.3378092977073313E+74</v>
      </c>
      <c r="PDJ28" s="222">
        <f t="shared" ref="PDJ28" si="10911">PDH28*$C$28</f>
        <v>0</v>
      </c>
      <c r="PDK28" s="222">
        <f t="shared" ref="PDK28" si="10912">PDI28*$C$28</f>
        <v>3.4379435766385512E+74</v>
      </c>
      <c r="PDL28" s="222">
        <f t="shared" ref="PDL28" si="10913">PDJ28*$C$28</f>
        <v>0</v>
      </c>
      <c r="PDM28" s="222">
        <f t="shared" ref="PDM28" si="10914">PDK28*$C$28</f>
        <v>3.5410818839377076E+74</v>
      </c>
      <c r="PDN28" s="222">
        <f t="shared" ref="PDN28" si="10915">PDL28*$C$28</f>
        <v>0</v>
      </c>
      <c r="PDO28" s="222">
        <f t="shared" ref="PDO28" si="10916">PDM28*$C$28</f>
        <v>3.6473143404558388E+74</v>
      </c>
      <c r="PDP28" s="222">
        <f t="shared" ref="PDP28" si="10917">PDN28*$C$28</f>
        <v>0</v>
      </c>
      <c r="PDQ28" s="222">
        <f t="shared" ref="PDQ28" si="10918">PDO28*$C$28</f>
        <v>3.7567337706695142E+74</v>
      </c>
      <c r="PDR28" s="222">
        <f t="shared" ref="PDR28" si="10919">PDP28*$C$28</f>
        <v>0</v>
      </c>
      <c r="PDS28" s="222">
        <f t="shared" ref="PDS28" si="10920">PDQ28*$C$28</f>
        <v>3.8694357837895998E+74</v>
      </c>
      <c r="PDT28" s="222">
        <f t="shared" ref="PDT28" si="10921">PDR28*$C$28</f>
        <v>0</v>
      </c>
      <c r="PDU28" s="222">
        <f t="shared" ref="PDU28" si="10922">PDS28*$C$28</f>
        <v>3.985518857303288E+74</v>
      </c>
      <c r="PDV28" s="222">
        <f t="shared" ref="PDV28" si="10923">PDT28*$C$28</f>
        <v>0</v>
      </c>
      <c r="PDW28" s="222">
        <f t="shared" ref="PDW28" si="10924">PDU28*$C$28</f>
        <v>4.1050844230223868E+74</v>
      </c>
      <c r="PDX28" s="222">
        <f t="shared" ref="PDX28" si="10925">PDV28*$C$28</f>
        <v>0</v>
      </c>
      <c r="PDY28" s="222">
        <f t="shared" ref="PDY28" si="10926">PDW28*$C$28</f>
        <v>4.2282369557130585E+74</v>
      </c>
      <c r="PDZ28" s="222">
        <f t="shared" ref="PDZ28" si="10927">PDX28*$C$28</f>
        <v>0</v>
      </c>
      <c r="PEA28" s="222">
        <f t="shared" ref="PEA28" si="10928">PDY28*$C$28</f>
        <v>4.3550840643844504E+74</v>
      </c>
      <c r="PEB28" s="222">
        <f t="shared" ref="PEB28" si="10929">PDZ28*$C$28</f>
        <v>0</v>
      </c>
      <c r="PEC28" s="222">
        <f t="shared" ref="PEC28" si="10930">PEA28*$C$28</f>
        <v>4.4857365863159841E+74</v>
      </c>
      <c r="PED28" s="222">
        <f t="shared" ref="PED28" si="10931">PEB28*$C$28</f>
        <v>0</v>
      </c>
      <c r="PEE28" s="222">
        <f t="shared" ref="PEE28" si="10932">PEC28*$C$28</f>
        <v>4.6203086839054639E+74</v>
      </c>
      <c r="PEF28" s="222">
        <f t="shared" ref="PEF28" si="10933">PED28*$C$28</f>
        <v>0</v>
      </c>
      <c r="PEG28" s="222">
        <f t="shared" ref="PEG28" si="10934">PEE28*$C$28</f>
        <v>4.7589179444226284E+74</v>
      </c>
      <c r="PEH28" s="222">
        <f t="shared" ref="PEH28" si="10935">PEF28*$C$28</f>
        <v>0</v>
      </c>
      <c r="PEI28" s="222">
        <f t="shared" ref="PEI28" si="10936">PEG28*$C$28</f>
        <v>4.9016854827553074E+74</v>
      </c>
      <c r="PEJ28" s="222">
        <f t="shared" ref="PEJ28" si="10937">PEH28*$C$28</f>
        <v>0</v>
      </c>
      <c r="PEK28" s="222">
        <f t="shared" ref="PEK28" si="10938">PEI28*$C$28</f>
        <v>5.0487360472379667E+74</v>
      </c>
      <c r="PEL28" s="222">
        <f t="shared" ref="PEL28" si="10939">PEJ28*$C$28</f>
        <v>0</v>
      </c>
      <c r="PEM28" s="222">
        <f t="shared" ref="PEM28" si="10940">PEK28*$C$28</f>
        <v>5.200198128655106E+74</v>
      </c>
      <c r="PEN28" s="222">
        <f t="shared" ref="PEN28" si="10941">PEL28*$C$28</f>
        <v>0</v>
      </c>
      <c r="PEO28" s="222">
        <f t="shared" ref="PEO28" si="10942">PEM28*$C$28</f>
        <v>5.3562040725147591E+74</v>
      </c>
      <c r="PEP28" s="222">
        <f t="shared" ref="PEP28" si="10943">PEN28*$C$28</f>
        <v>0</v>
      </c>
      <c r="PEQ28" s="222">
        <f t="shared" ref="PEQ28" si="10944">PEO28*$C$28</f>
        <v>5.5168901946902021E+74</v>
      </c>
      <c r="PER28" s="222">
        <f t="shared" ref="PER28" si="10945">PEP28*$C$28</f>
        <v>0</v>
      </c>
      <c r="PES28" s="222">
        <f t="shared" ref="PES28" si="10946">PEQ28*$C$28</f>
        <v>5.6823969005309088E+74</v>
      </c>
      <c r="PET28" s="222">
        <f t="shared" ref="PET28" si="10947">PER28*$C$28</f>
        <v>0</v>
      </c>
      <c r="PEU28" s="222">
        <f t="shared" ref="PEU28" si="10948">PES28*$C$28</f>
        <v>5.8528688075468358E+74</v>
      </c>
      <c r="PEV28" s="222">
        <f t="shared" ref="PEV28" si="10949">PET28*$C$28</f>
        <v>0</v>
      </c>
      <c r="PEW28" s="222">
        <f t="shared" ref="PEW28" si="10950">PEU28*$C$28</f>
        <v>6.0284548717732406E+74</v>
      </c>
      <c r="PEX28" s="222">
        <f t="shared" ref="PEX28" si="10951">PEV28*$C$28</f>
        <v>0</v>
      </c>
      <c r="PEY28" s="222">
        <f t="shared" ref="PEY28" si="10952">PEW28*$C$28</f>
        <v>6.2093085179264375E+74</v>
      </c>
      <c r="PEZ28" s="222">
        <f t="shared" ref="PEZ28" si="10953">PEX28*$C$28</f>
        <v>0</v>
      </c>
      <c r="PFA28" s="222">
        <f t="shared" ref="PFA28" si="10954">PEY28*$C$28</f>
        <v>6.3955877734642309E+74</v>
      </c>
      <c r="PFB28" s="222">
        <f t="shared" ref="PFB28" si="10955">PEZ28*$C$28</f>
        <v>0</v>
      </c>
      <c r="PFC28" s="222">
        <f t="shared" ref="PFC28" si="10956">PFA28*$C$28</f>
        <v>6.5874554066681576E+74</v>
      </c>
      <c r="PFD28" s="222">
        <f t="shared" ref="PFD28" si="10957">PFB28*$C$28</f>
        <v>0</v>
      </c>
      <c r="PFE28" s="222">
        <f t="shared" ref="PFE28" si="10958">PFC28*$C$28</f>
        <v>6.7850790688682027E+74</v>
      </c>
      <c r="PFF28" s="222">
        <f t="shared" ref="PFF28" si="10959">PFD28*$C$28</f>
        <v>0</v>
      </c>
      <c r="PFG28" s="222">
        <f t="shared" ref="PFG28" si="10960">PFE28*$C$28</f>
        <v>6.9886314409342489E+74</v>
      </c>
      <c r="PFH28" s="222">
        <f t="shared" ref="PFH28" si="10961">PFF28*$C$28</f>
        <v>0</v>
      </c>
      <c r="PFI28" s="222">
        <f t="shared" ref="PFI28" si="10962">PFG28*$C$28</f>
        <v>7.1982903841622765E+74</v>
      </c>
      <c r="PFJ28" s="222">
        <f t="shared" ref="PFJ28" si="10963">PFH28*$C$28</f>
        <v>0</v>
      </c>
      <c r="PFK28" s="222">
        <f t="shared" ref="PFK28" si="10964">PFI28*$C$28</f>
        <v>7.4142390956871454E+74</v>
      </c>
      <c r="PFL28" s="222">
        <f t="shared" ref="PFL28" si="10965">PFJ28*$C$28</f>
        <v>0</v>
      </c>
      <c r="PFM28" s="222">
        <f t="shared" ref="PFM28" si="10966">PFK28*$C$28</f>
        <v>7.6366662685577597E+74</v>
      </c>
      <c r="PFN28" s="222">
        <f t="shared" ref="PFN28" si="10967">PFL28*$C$28</f>
        <v>0</v>
      </c>
      <c r="PFO28" s="222">
        <f t="shared" ref="PFO28" si="10968">PFM28*$C$28</f>
        <v>7.8657662566144929E+74</v>
      </c>
      <c r="PFP28" s="222">
        <f t="shared" ref="PFP28" si="10969">PFN28*$C$28</f>
        <v>0</v>
      </c>
      <c r="PFQ28" s="222">
        <f t="shared" ref="PFQ28" si="10970">PFO28*$C$28</f>
        <v>8.1017392443129279E+74</v>
      </c>
      <c r="PFR28" s="222">
        <f t="shared" ref="PFR28" si="10971">PFP28*$C$28</f>
        <v>0</v>
      </c>
      <c r="PFS28" s="222">
        <f t="shared" ref="PFS28" si="10972">PFQ28*$C$28</f>
        <v>8.3447914216423164E+74</v>
      </c>
      <c r="PFT28" s="222">
        <f t="shared" ref="PFT28" si="10973">PFR28*$C$28</f>
        <v>0</v>
      </c>
      <c r="PFU28" s="222">
        <f t="shared" ref="PFU28" si="10974">PFS28*$C$28</f>
        <v>8.5951351642915862E+74</v>
      </c>
      <c r="PFV28" s="222">
        <f t="shared" ref="PFV28" si="10975">PFT28*$C$28</f>
        <v>0</v>
      </c>
      <c r="PFW28" s="222">
        <f t="shared" ref="PFW28" si="10976">PFU28*$C$28</f>
        <v>8.852989219220334E+74</v>
      </c>
      <c r="PFX28" s="222">
        <f t="shared" ref="PFX28" si="10977">PFV28*$C$28</f>
        <v>0</v>
      </c>
      <c r="PFY28" s="222">
        <f t="shared" ref="PFY28" si="10978">PFW28*$C$28</f>
        <v>9.118578895796944E+74</v>
      </c>
      <c r="PFZ28" s="222">
        <f t="shared" ref="PFZ28" si="10979">PFX28*$C$28</f>
        <v>0</v>
      </c>
      <c r="PGA28" s="222">
        <f t="shared" ref="PGA28" si="10980">PFY28*$C$28</f>
        <v>9.3921362626708529E+74</v>
      </c>
      <c r="PGB28" s="222">
        <f t="shared" ref="PGB28" si="10981">PFZ28*$C$28</f>
        <v>0</v>
      </c>
      <c r="PGC28" s="222">
        <f t="shared" ref="PGC28" si="10982">PGA28*$C$28</f>
        <v>9.6739003505509795E+74</v>
      </c>
      <c r="PGD28" s="222">
        <f t="shared" ref="PGD28" si="10983">PGB28*$C$28</f>
        <v>0</v>
      </c>
      <c r="PGE28" s="222">
        <f t="shared" ref="PGE28" si="10984">PGC28*$C$28</f>
        <v>9.9641173610675089E+74</v>
      </c>
      <c r="PGF28" s="222">
        <f t="shared" ref="PGF28" si="10985">PGD28*$C$28</f>
        <v>0</v>
      </c>
      <c r="PGG28" s="222">
        <f t="shared" ref="PGG28" si="10986">PGE28*$C$28</f>
        <v>1.0263040881899534E+75</v>
      </c>
      <c r="PGH28" s="222">
        <f t="shared" ref="PGH28" si="10987">PGF28*$C$28</f>
        <v>0</v>
      </c>
      <c r="PGI28" s="222">
        <f t="shared" ref="PGI28" si="10988">PGG28*$C$28</f>
        <v>1.057093210835652E+75</v>
      </c>
      <c r="PGJ28" s="222">
        <f t="shared" ref="PGJ28" si="10989">PGH28*$C$28</f>
        <v>0</v>
      </c>
      <c r="PGK28" s="222">
        <f t="shared" ref="PGK28" si="10990">PGI28*$C$28</f>
        <v>1.0888060071607215E+75</v>
      </c>
      <c r="PGL28" s="222">
        <f t="shared" ref="PGL28" si="10991">PGJ28*$C$28</f>
        <v>0</v>
      </c>
      <c r="PGM28" s="222">
        <f t="shared" ref="PGM28" si="10992">PGK28*$C$28</f>
        <v>1.1214701873755432E+75</v>
      </c>
      <c r="PGN28" s="222">
        <f t="shared" ref="PGN28" si="10993">PGL28*$C$28</f>
        <v>0</v>
      </c>
      <c r="PGO28" s="222">
        <f t="shared" ref="PGO28" si="10994">PGM28*$C$28</f>
        <v>1.1551142929968094E+75</v>
      </c>
      <c r="PGP28" s="222">
        <f t="shared" ref="PGP28" si="10995">PGN28*$C$28</f>
        <v>0</v>
      </c>
      <c r="PGQ28" s="222">
        <f t="shared" ref="PGQ28" si="10996">PGO28*$C$28</f>
        <v>1.1897677217867137E+75</v>
      </c>
      <c r="PGR28" s="222">
        <f t="shared" ref="PGR28" si="10997">PGP28*$C$28</f>
        <v>0</v>
      </c>
      <c r="PGS28" s="222">
        <f t="shared" ref="PGS28" si="10998">PGQ28*$C$28</f>
        <v>1.2254607534403151E+75</v>
      </c>
      <c r="PGT28" s="222">
        <f t="shared" ref="PGT28" si="10999">PGR28*$C$28</f>
        <v>0</v>
      </c>
      <c r="PGU28" s="222">
        <f t="shared" ref="PGU28" si="11000">PGS28*$C$28</f>
        <v>1.2622245760435246E+75</v>
      </c>
      <c r="PGV28" s="222">
        <f t="shared" ref="PGV28" si="11001">PGT28*$C$28</f>
        <v>0</v>
      </c>
      <c r="PGW28" s="222">
        <f t="shared" ref="PGW28" si="11002">PGU28*$C$28</f>
        <v>1.3000913133248304E+75</v>
      </c>
      <c r="PGX28" s="222">
        <f t="shared" ref="PGX28" si="11003">PGV28*$C$28</f>
        <v>0</v>
      </c>
      <c r="PGY28" s="222">
        <f t="shared" ref="PGY28" si="11004">PGW28*$C$28</f>
        <v>1.3390940527245755E+75</v>
      </c>
      <c r="PGZ28" s="222">
        <f t="shared" ref="PGZ28" si="11005">PGX28*$C$28</f>
        <v>0</v>
      </c>
      <c r="PHA28" s="222">
        <f t="shared" ref="PHA28" si="11006">PGY28*$C$28</f>
        <v>1.3792668743063128E+75</v>
      </c>
      <c r="PHB28" s="222">
        <f t="shared" ref="PHB28" si="11007">PGZ28*$C$28</f>
        <v>0</v>
      </c>
      <c r="PHC28" s="222">
        <f t="shared" ref="PHC28" si="11008">PHA28*$C$28</f>
        <v>1.4206448805355021E+75</v>
      </c>
      <c r="PHD28" s="222">
        <f t="shared" ref="PHD28" si="11009">PHB28*$C$28</f>
        <v>0</v>
      </c>
      <c r="PHE28" s="222">
        <f t="shared" ref="PHE28" si="11010">PHC28*$C$28</f>
        <v>1.4632642269515673E+75</v>
      </c>
      <c r="PHF28" s="222">
        <f t="shared" ref="PHF28" si="11011">PHD28*$C$28</f>
        <v>0</v>
      </c>
      <c r="PHG28" s="222">
        <f t="shared" ref="PHG28" si="11012">PHE28*$C$28</f>
        <v>1.5071621537601144E+75</v>
      </c>
      <c r="PHH28" s="222">
        <f t="shared" ref="PHH28" si="11013">PHF28*$C$28</f>
        <v>0</v>
      </c>
      <c r="PHI28" s="222">
        <f t="shared" ref="PHI28" si="11014">PHG28*$C$28</f>
        <v>1.5523770183729178E+75</v>
      </c>
      <c r="PHJ28" s="222">
        <f t="shared" ref="PHJ28" si="11015">PHH28*$C$28</f>
        <v>0</v>
      </c>
      <c r="PHK28" s="222">
        <f t="shared" ref="PHK28" si="11016">PHI28*$C$28</f>
        <v>1.5989483289241054E+75</v>
      </c>
      <c r="PHL28" s="222">
        <f t="shared" ref="PHL28" si="11017">PHJ28*$C$28</f>
        <v>0</v>
      </c>
      <c r="PHM28" s="222">
        <f t="shared" ref="PHM28" si="11018">PHK28*$C$28</f>
        <v>1.6469167787918286E+75</v>
      </c>
      <c r="PHN28" s="222">
        <f t="shared" ref="PHN28" si="11019">PHL28*$C$28</f>
        <v>0</v>
      </c>
      <c r="PHO28" s="222">
        <f t="shared" ref="PHO28" si="11020">PHM28*$C$28</f>
        <v>1.6963242821555835E+75</v>
      </c>
      <c r="PHP28" s="222">
        <f t="shared" ref="PHP28" si="11021">PHN28*$C$28</f>
        <v>0</v>
      </c>
      <c r="PHQ28" s="222">
        <f t="shared" ref="PHQ28" si="11022">PHO28*$C$28</f>
        <v>1.747214010620251E+75</v>
      </c>
      <c r="PHR28" s="222">
        <f t="shared" ref="PHR28" si="11023">PHP28*$C$28</f>
        <v>0</v>
      </c>
      <c r="PHS28" s="222">
        <f t="shared" ref="PHS28" si="11024">PHQ28*$C$28</f>
        <v>1.7996304309388586E+75</v>
      </c>
      <c r="PHT28" s="222">
        <f t="shared" ref="PHT28" si="11025">PHR28*$C$28</f>
        <v>0</v>
      </c>
      <c r="PHU28" s="222">
        <f t="shared" ref="PHU28" si="11026">PHS28*$C$28</f>
        <v>1.8536193438670243E+75</v>
      </c>
      <c r="PHV28" s="222">
        <f t="shared" ref="PHV28" si="11027">PHT28*$C$28</f>
        <v>0</v>
      </c>
      <c r="PHW28" s="222">
        <f t="shared" ref="PHW28" si="11028">PHU28*$C$28</f>
        <v>1.9092279241830349E+75</v>
      </c>
      <c r="PHX28" s="222">
        <f t="shared" ref="PHX28" si="11029">PHV28*$C$28</f>
        <v>0</v>
      </c>
      <c r="PHY28" s="222">
        <f t="shared" ref="PHY28" si="11030">PHW28*$C$28</f>
        <v>1.9665047619085261E+75</v>
      </c>
      <c r="PHZ28" s="222">
        <f t="shared" ref="PHZ28" si="11031">PHX28*$C$28</f>
        <v>0</v>
      </c>
      <c r="PIA28" s="222">
        <f t="shared" ref="PIA28" si="11032">PHY28*$C$28</f>
        <v>2.0254999047657818E+75</v>
      </c>
      <c r="PIB28" s="222">
        <f t="shared" ref="PIB28" si="11033">PHZ28*$C$28</f>
        <v>0</v>
      </c>
      <c r="PIC28" s="222">
        <f t="shared" ref="PIC28" si="11034">PIA28*$C$28</f>
        <v>2.0862649019087552E+75</v>
      </c>
      <c r="PID28" s="222">
        <f t="shared" ref="PID28" si="11035">PIB28*$C$28</f>
        <v>0</v>
      </c>
      <c r="PIE28" s="222">
        <f t="shared" ref="PIE28" si="11036">PIC28*$C$28</f>
        <v>2.1488528489660179E+75</v>
      </c>
      <c r="PIF28" s="222">
        <f t="shared" ref="PIF28" si="11037">PID28*$C$28</f>
        <v>0</v>
      </c>
      <c r="PIG28" s="222">
        <f t="shared" ref="PIG28" si="11038">PIE28*$C$28</f>
        <v>2.2133184344349986E+75</v>
      </c>
      <c r="PIH28" s="222">
        <f t="shared" ref="PIH28" si="11039">PIF28*$C$28</f>
        <v>0</v>
      </c>
      <c r="PII28" s="222">
        <f t="shared" ref="PII28" si="11040">PIG28*$C$28</f>
        <v>2.2797179874680488E+75</v>
      </c>
      <c r="PIJ28" s="222">
        <f t="shared" ref="PIJ28" si="11041">PIH28*$C$28</f>
        <v>0</v>
      </c>
      <c r="PIK28" s="222">
        <f t="shared" ref="PIK28" si="11042">PII28*$C$28</f>
        <v>2.3481095270920902E+75</v>
      </c>
      <c r="PIL28" s="222">
        <f t="shared" ref="PIL28" si="11043">PIJ28*$C$28</f>
        <v>0</v>
      </c>
      <c r="PIM28" s="222">
        <f t="shared" ref="PIM28" si="11044">PIK28*$C$28</f>
        <v>2.4185528129048531E+75</v>
      </c>
      <c r="PIN28" s="222">
        <f t="shared" ref="PIN28" si="11045">PIL28*$C$28</f>
        <v>0</v>
      </c>
      <c r="PIO28" s="222">
        <f t="shared" ref="PIO28" si="11046">PIM28*$C$28</f>
        <v>2.4911093972919985E+75</v>
      </c>
      <c r="PIP28" s="222">
        <f t="shared" ref="PIP28" si="11047">PIN28*$C$28</f>
        <v>0</v>
      </c>
      <c r="PIQ28" s="222">
        <f t="shared" ref="PIQ28" si="11048">PIO28*$C$28</f>
        <v>2.5658426792107586E+75</v>
      </c>
      <c r="PIR28" s="222">
        <f t="shared" ref="PIR28" si="11049">PIP28*$C$28</f>
        <v>0</v>
      </c>
      <c r="PIS28" s="222">
        <f t="shared" ref="PIS28" si="11050">PIQ28*$C$28</f>
        <v>2.6428179595870815E+75</v>
      </c>
      <c r="PIT28" s="222">
        <f t="shared" ref="PIT28" si="11051">PIR28*$C$28</f>
        <v>0</v>
      </c>
      <c r="PIU28" s="222">
        <f t="shared" ref="PIU28" si="11052">PIS28*$C$28</f>
        <v>2.7221024983746941E+75</v>
      </c>
      <c r="PIV28" s="222">
        <f t="shared" ref="PIV28" si="11053">PIT28*$C$28</f>
        <v>0</v>
      </c>
      <c r="PIW28" s="222">
        <f t="shared" ref="PIW28" si="11054">PIU28*$C$28</f>
        <v>2.8037655733259351E+75</v>
      </c>
      <c r="PIX28" s="222">
        <f t="shared" ref="PIX28" si="11055">PIV28*$C$28</f>
        <v>0</v>
      </c>
      <c r="PIY28" s="222">
        <f t="shared" ref="PIY28" si="11056">PIW28*$C$28</f>
        <v>2.8878785405257133E+75</v>
      </c>
      <c r="PIZ28" s="222">
        <f t="shared" ref="PIZ28" si="11057">PIX28*$C$28</f>
        <v>0</v>
      </c>
      <c r="PJA28" s="222">
        <f t="shared" ref="PJA28" si="11058">PIY28*$C$28</f>
        <v>2.9745148967414846E+75</v>
      </c>
      <c r="PJB28" s="222">
        <f t="shared" ref="PJB28" si="11059">PIZ28*$C$28</f>
        <v>0</v>
      </c>
      <c r="PJC28" s="222">
        <f t="shared" ref="PJC28" si="11060">PJA28*$C$28</f>
        <v>3.0637503436437292E+75</v>
      </c>
      <c r="PJD28" s="222">
        <f t="shared" ref="PJD28" si="11061">PJB28*$C$28</f>
        <v>0</v>
      </c>
      <c r="PJE28" s="222">
        <f t="shared" ref="PJE28" si="11062">PJC28*$C$28</f>
        <v>3.1556628539530411E+75</v>
      </c>
      <c r="PJF28" s="222">
        <f t="shared" ref="PJF28" si="11063">PJD28*$C$28</f>
        <v>0</v>
      </c>
      <c r="PJG28" s="222">
        <f t="shared" ref="PJG28" si="11064">PJE28*$C$28</f>
        <v>3.2503327395716323E+75</v>
      </c>
      <c r="PJH28" s="222">
        <f t="shared" ref="PJH28" si="11065">PJF28*$C$28</f>
        <v>0</v>
      </c>
      <c r="PJI28" s="222">
        <f t="shared" ref="PJI28" si="11066">PJG28*$C$28</f>
        <v>3.3478427217587816E+75</v>
      </c>
      <c r="PJJ28" s="222">
        <f t="shared" ref="PJJ28" si="11067">PJH28*$C$28</f>
        <v>0</v>
      </c>
      <c r="PJK28" s="222">
        <f t="shared" ref="PJK28" si="11068">PJI28*$C$28</f>
        <v>3.4482780034115452E+75</v>
      </c>
      <c r="PJL28" s="222">
        <f t="shared" ref="PJL28" si="11069">PJJ28*$C$28</f>
        <v>0</v>
      </c>
      <c r="PJM28" s="222">
        <f t="shared" ref="PJM28" si="11070">PJK28*$C$28</f>
        <v>3.5517263435138917E+75</v>
      </c>
      <c r="PJN28" s="222">
        <f t="shared" ref="PJN28" si="11071">PJL28*$C$28</f>
        <v>0</v>
      </c>
      <c r="PJO28" s="222">
        <f t="shared" ref="PJO28" si="11072">PJM28*$C$28</f>
        <v>3.6582781338193088E+75</v>
      </c>
      <c r="PJP28" s="222">
        <f t="shared" ref="PJP28" si="11073">PJN28*$C$28</f>
        <v>0</v>
      </c>
      <c r="PJQ28" s="222">
        <f t="shared" ref="PJQ28" si="11074">PJO28*$C$28</f>
        <v>3.7680264778338885E+75</v>
      </c>
      <c r="PJR28" s="222">
        <f t="shared" ref="PJR28" si="11075">PJP28*$C$28</f>
        <v>0</v>
      </c>
      <c r="PJS28" s="222">
        <f t="shared" ref="PJS28" si="11076">PJQ28*$C$28</f>
        <v>3.8810672721689055E+75</v>
      </c>
      <c r="PJT28" s="222">
        <f t="shared" ref="PJT28" si="11077">PJR28*$C$28</f>
        <v>0</v>
      </c>
      <c r="PJU28" s="222">
        <f t="shared" ref="PJU28" si="11078">PJS28*$C$28</f>
        <v>3.9974992903339729E+75</v>
      </c>
      <c r="PJV28" s="222">
        <f t="shared" ref="PJV28" si="11079">PJT28*$C$28</f>
        <v>0</v>
      </c>
      <c r="PJW28" s="222">
        <f t="shared" ref="PJW28" si="11080">PJU28*$C$28</f>
        <v>4.1174242690439918E+75</v>
      </c>
      <c r="PJX28" s="222">
        <f t="shared" ref="PJX28" si="11081">PJV28*$C$28</f>
        <v>0</v>
      </c>
      <c r="PJY28" s="222">
        <f t="shared" ref="PJY28" si="11082">PJW28*$C$28</f>
        <v>4.2409469971153115E+75</v>
      </c>
      <c r="PJZ28" s="222">
        <f t="shared" ref="PJZ28" si="11083">PJX28*$C$28</f>
        <v>0</v>
      </c>
      <c r="PKA28" s="222">
        <f t="shared" ref="PKA28" si="11084">PJY28*$C$28</f>
        <v>4.3681754070287713E+75</v>
      </c>
      <c r="PKB28" s="222">
        <f t="shared" ref="PKB28" si="11085">PJZ28*$C$28</f>
        <v>0</v>
      </c>
      <c r="PKC28" s="222">
        <f t="shared" ref="PKC28" si="11086">PKA28*$C$28</f>
        <v>4.4992206692396343E+75</v>
      </c>
      <c r="PKD28" s="222">
        <f t="shared" ref="PKD28" si="11087">PKB28*$C$28</f>
        <v>0</v>
      </c>
      <c r="PKE28" s="222">
        <f t="shared" ref="PKE28" si="11088">PKC28*$C$28</f>
        <v>4.6341972893168232E+75</v>
      </c>
      <c r="PKF28" s="222">
        <f t="shared" ref="PKF28" si="11089">PKD28*$C$28</f>
        <v>0</v>
      </c>
      <c r="PKG28" s="222">
        <f t="shared" ref="PKG28" si="11090">PKE28*$C$28</f>
        <v>4.7732232079963281E+75</v>
      </c>
      <c r="PKH28" s="222">
        <f t="shared" ref="PKH28" si="11091">PKF28*$C$28</f>
        <v>0</v>
      </c>
      <c r="PKI28" s="222">
        <f t="shared" ref="PKI28" si="11092">PKG28*$C$28</f>
        <v>4.9164199042362179E+75</v>
      </c>
      <c r="PKJ28" s="222">
        <f t="shared" ref="PKJ28" si="11093">PKH28*$C$28</f>
        <v>0</v>
      </c>
      <c r="PKK28" s="222">
        <f t="shared" ref="PKK28" si="11094">PKI28*$C$28</f>
        <v>5.0639125013633047E+75</v>
      </c>
      <c r="PKL28" s="222">
        <f t="shared" ref="PKL28" si="11095">PKJ28*$C$28</f>
        <v>0</v>
      </c>
      <c r="PKM28" s="222">
        <f t="shared" ref="PKM28" si="11096">PKK28*$C$28</f>
        <v>5.2158298764042037E+75</v>
      </c>
      <c r="PKN28" s="222">
        <f t="shared" ref="PKN28" si="11097">PKL28*$C$28</f>
        <v>0</v>
      </c>
      <c r="PKO28" s="222">
        <f t="shared" ref="PKO28" si="11098">PKM28*$C$28</f>
        <v>5.37230477269633E+75</v>
      </c>
      <c r="PKP28" s="222">
        <f t="shared" ref="PKP28" si="11099">PKN28*$C$28</f>
        <v>0</v>
      </c>
      <c r="PKQ28" s="222">
        <f t="shared" ref="PKQ28" si="11100">PKO28*$C$28</f>
        <v>5.5334739158772203E+75</v>
      </c>
      <c r="PKR28" s="222">
        <f t="shared" ref="PKR28" si="11101">PKP28*$C$28</f>
        <v>0</v>
      </c>
      <c r="PKS28" s="222">
        <f t="shared" ref="PKS28" si="11102">PKQ28*$C$28</f>
        <v>5.6994781333535374E+75</v>
      </c>
      <c r="PKT28" s="222">
        <f t="shared" ref="PKT28" si="11103">PKR28*$C$28</f>
        <v>0</v>
      </c>
      <c r="PKU28" s="222">
        <f t="shared" ref="PKU28" si="11104">PKS28*$C$28</f>
        <v>5.870462477354144E+75</v>
      </c>
      <c r="PKV28" s="222">
        <f t="shared" ref="PKV28" si="11105">PKT28*$C$28</f>
        <v>0</v>
      </c>
      <c r="PKW28" s="222">
        <f t="shared" ref="PKW28" si="11106">PKU28*$C$28</f>
        <v>6.0465763516747688E+75</v>
      </c>
      <c r="PKX28" s="222">
        <f t="shared" ref="PKX28" si="11107">PKV28*$C$28</f>
        <v>0</v>
      </c>
      <c r="PKY28" s="222">
        <f t="shared" ref="PKY28" si="11108">PKW28*$C$28</f>
        <v>6.227973642225012E+75</v>
      </c>
      <c r="PKZ28" s="222">
        <f t="shared" ref="PKZ28" si="11109">PKX28*$C$28</f>
        <v>0</v>
      </c>
      <c r="PLA28" s="222">
        <f t="shared" ref="PLA28" si="11110">PKY28*$C$28</f>
        <v>6.4148128514917628E+75</v>
      </c>
      <c r="PLB28" s="222">
        <f t="shared" ref="PLB28" si="11111">PKZ28*$C$28</f>
        <v>0</v>
      </c>
      <c r="PLC28" s="222">
        <f t="shared" ref="PLC28" si="11112">PLA28*$C$28</f>
        <v>6.6072572370365162E+75</v>
      </c>
      <c r="PLD28" s="222">
        <f t="shared" ref="PLD28" si="11113">PLB28*$C$28</f>
        <v>0</v>
      </c>
      <c r="PLE28" s="222">
        <f t="shared" ref="PLE28" si="11114">PLC28*$C$28</f>
        <v>6.8054749541476116E+75</v>
      </c>
      <c r="PLF28" s="222">
        <f t="shared" ref="PLF28" si="11115">PLD28*$C$28</f>
        <v>0</v>
      </c>
      <c r="PLG28" s="222">
        <f t="shared" ref="PLG28" si="11116">PLE28*$C$28</f>
        <v>7.0096392027720403E+75</v>
      </c>
      <c r="PLH28" s="222">
        <f t="shared" ref="PLH28" si="11117">PLF28*$C$28</f>
        <v>0</v>
      </c>
      <c r="PLI28" s="222">
        <f t="shared" ref="PLI28" si="11118">PLG28*$C$28</f>
        <v>7.2199283788552016E+75</v>
      </c>
      <c r="PLJ28" s="222">
        <f t="shared" ref="PLJ28" si="11119">PLH28*$C$28</f>
        <v>0</v>
      </c>
      <c r="PLK28" s="222">
        <f t="shared" ref="PLK28" si="11120">PLI28*$C$28</f>
        <v>7.4365262302208578E+75</v>
      </c>
      <c r="PLL28" s="222">
        <f t="shared" ref="PLL28" si="11121">PLJ28*$C$28</f>
        <v>0</v>
      </c>
      <c r="PLM28" s="222">
        <f t="shared" ref="PLM28" si="11122">PLK28*$C$28</f>
        <v>7.6596220171274842E+75</v>
      </c>
      <c r="PLN28" s="222">
        <f t="shared" ref="PLN28" si="11123">PLL28*$C$28</f>
        <v>0</v>
      </c>
      <c r="PLO28" s="222">
        <f t="shared" ref="PLO28" si="11124">PLM28*$C$28</f>
        <v>7.8894106776413092E+75</v>
      </c>
      <c r="PLP28" s="222">
        <f t="shared" ref="PLP28" si="11125">PLN28*$C$28</f>
        <v>0</v>
      </c>
      <c r="PLQ28" s="222">
        <f t="shared" ref="PLQ28" si="11126">PLO28*$C$28</f>
        <v>8.1260929979705484E+75</v>
      </c>
      <c r="PLR28" s="222">
        <f t="shared" ref="PLR28" si="11127">PLP28*$C$28</f>
        <v>0</v>
      </c>
      <c r="PLS28" s="222">
        <f t="shared" ref="PLS28" si="11128">PLQ28*$C$28</f>
        <v>8.3698757879096656E+75</v>
      </c>
      <c r="PLT28" s="222">
        <f t="shared" ref="PLT28" si="11129">PLR28*$C$28</f>
        <v>0</v>
      </c>
      <c r="PLU28" s="222">
        <f t="shared" ref="PLU28" si="11130">PLS28*$C$28</f>
        <v>8.620972061546956E+75</v>
      </c>
      <c r="PLV28" s="222">
        <f t="shared" ref="PLV28" si="11131">PLT28*$C$28</f>
        <v>0</v>
      </c>
      <c r="PLW28" s="222">
        <f t="shared" ref="PLW28" si="11132">PLU28*$C$28</f>
        <v>8.8796012233933642E+75</v>
      </c>
      <c r="PLX28" s="222">
        <f t="shared" ref="PLX28" si="11133">PLV28*$C$28</f>
        <v>0</v>
      </c>
      <c r="PLY28" s="222">
        <f t="shared" ref="PLY28" si="11134">PLW28*$C$28</f>
        <v>9.1459892600951648E+75</v>
      </c>
      <c r="PLZ28" s="222">
        <f t="shared" ref="PLZ28" si="11135">PLX28*$C$28</f>
        <v>0</v>
      </c>
      <c r="PMA28" s="222">
        <f t="shared" ref="PMA28" si="11136">PLY28*$C$28</f>
        <v>9.4203689378980208E+75</v>
      </c>
      <c r="PMB28" s="222">
        <f t="shared" ref="PMB28" si="11137">PLZ28*$C$28</f>
        <v>0</v>
      </c>
      <c r="PMC28" s="222">
        <f t="shared" ref="PMC28" si="11138">PMA28*$C$28</f>
        <v>9.7029800060349618E+75</v>
      </c>
      <c r="PMD28" s="222">
        <f t="shared" ref="PMD28" si="11139">PMB28*$C$28</f>
        <v>0</v>
      </c>
      <c r="PME28" s="222">
        <f t="shared" ref="PME28" si="11140">PMC28*$C$28</f>
        <v>9.9940694062160102E+75</v>
      </c>
      <c r="PMF28" s="222">
        <f t="shared" ref="PMF28" si="11141">PMD28*$C$28</f>
        <v>0</v>
      </c>
      <c r="PMG28" s="222">
        <f t="shared" ref="PMG28" si="11142">PME28*$C$28</f>
        <v>1.0293891488402491E+76</v>
      </c>
      <c r="PMH28" s="222">
        <f t="shared" ref="PMH28" si="11143">PMF28*$C$28</f>
        <v>0</v>
      </c>
      <c r="PMI28" s="222">
        <f t="shared" ref="PMI28" si="11144">PMG28*$C$28</f>
        <v>1.0602708233054567E+76</v>
      </c>
      <c r="PMJ28" s="222">
        <f t="shared" ref="PMJ28" si="11145">PMH28*$C$28</f>
        <v>0</v>
      </c>
      <c r="PMK28" s="222">
        <f t="shared" ref="PMK28" si="11146">PMI28*$C$28</f>
        <v>1.0920789480046204E+76</v>
      </c>
      <c r="PML28" s="222">
        <f t="shared" ref="PML28" si="11147">PMJ28*$C$28</f>
        <v>0</v>
      </c>
      <c r="PMM28" s="222">
        <f t="shared" ref="PMM28" si="11148">PMK28*$C$28</f>
        <v>1.1248413164447589E+76</v>
      </c>
      <c r="PMN28" s="222">
        <f t="shared" ref="PMN28" si="11149">PML28*$C$28</f>
        <v>0</v>
      </c>
      <c r="PMO28" s="222">
        <f t="shared" ref="PMO28" si="11150">PMM28*$C$28</f>
        <v>1.1585865559381017E+76</v>
      </c>
      <c r="PMP28" s="222">
        <f t="shared" ref="PMP28" si="11151">PMN28*$C$28</f>
        <v>0</v>
      </c>
      <c r="PMQ28" s="222">
        <f t="shared" ref="PMQ28" si="11152">PMO28*$C$28</f>
        <v>1.1933441526162447E+76</v>
      </c>
      <c r="PMR28" s="222">
        <f t="shared" ref="PMR28" si="11153">PMP28*$C$28</f>
        <v>0</v>
      </c>
      <c r="PMS28" s="222">
        <f t="shared" ref="PMS28" si="11154">PMQ28*$C$28</f>
        <v>1.2291444771947322E+76</v>
      </c>
      <c r="PMT28" s="222">
        <f t="shared" ref="PMT28" si="11155">PMR28*$C$28</f>
        <v>0</v>
      </c>
      <c r="PMU28" s="222">
        <f t="shared" ref="PMU28" si="11156">PMS28*$C$28</f>
        <v>1.2660188115105742E+76</v>
      </c>
      <c r="PMV28" s="222">
        <f t="shared" ref="PMV28" si="11157">PMT28*$C$28</f>
        <v>0</v>
      </c>
      <c r="PMW28" s="222">
        <f t="shared" ref="PMW28" si="11158">PMU28*$C$28</f>
        <v>1.3039993758558913E+76</v>
      </c>
      <c r="PMX28" s="222">
        <f t="shared" ref="PMX28" si="11159">PMV28*$C$28</f>
        <v>0</v>
      </c>
      <c r="PMY28" s="222">
        <f t="shared" ref="PMY28" si="11160">PMW28*$C$28</f>
        <v>1.3431193571315681E+76</v>
      </c>
      <c r="PMZ28" s="222">
        <f t="shared" ref="PMZ28" si="11161">PMX28*$C$28</f>
        <v>0</v>
      </c>
      <c r="PNA28" s="222">
        <f t="shared" ref="PNA28" si="11162">PMY28*$C$28</f>
        <v>1.3834129378455152E+76</v>
      </c>
      <c r="PNB28" s="222">
        <f t="shared" ref="PNB28" si="11163">PMZ28*$C$28</f>
        <v>0</v>
      </c>
      <c r="PNC28" s="222">
        <f t="shared" ref="PNC28" si="11164">PNA28*$C$28</f>
        <v>1.4249153259808806E+76</v>
      </c>
      <c r="PND28" s="222">
        <f t="shared" ref="PND28" si="11165">PNB28*$C$28</f>
        <v>0</v>
      </c>
      <c r="PNE28" s="222">
        <f t="shared" ref="PNE28" si="11166">PNC28*$C$28</f>
        <v>1.467662785760307E+76</v>
      </c>
      <c r="PNF28" s="222">
        <f t="shared" ref="PNF28" si="11167">PND28*$C$28</f>
        <v>0</v>
      </c>
      <c r="PNG28" s="222">
        <f t="shared" ref="PNG28" si="11168">PNE28*$C$28</f>
        <v>1.5116926693331163E+76</v>
      </c>
      <c r="PNH28" s="222">
        <f t="shared" ref="PNH28" si="11169">PNF28*$C$28</f>
        <v>0</v>
      </c>
      <c r="PNI28" s="222">
        <f t="shared" ref="PNI28" si="11170">PNG28*$C$28</f>
        <v>1.5570434494131098E+76</v>
      </c>
      <c r="PNJ28" s="222">
        <f t="shared" ref="PNJ28" si="11171">PNH28*$C$28</f>
        <v>0</v>
      </c>
      <c r="PNK28" s="222">
        <f t="shared" ref="PNK28" si="11172">PNI28*$C$28</f>
        <v>1.6037547528955031E+76</v>
      </c>
      <c r="PNL28" s="222">
        <f t="shared" ref="PNL28" si="11173">PNJ28*$C$28</f>
        <v>0</v>
      </c>
      <c r="PNM28" s="222">
        <f t="shared" ref="PNM28" si="11174">PNK28*$C$28</f>
        <v>1.6518673954823682E+76</v>
      </c>
      <c r="PNN28" s="222">
        <f t="shared" ref="PNN28" si="11175">PNL28*$C$28</f>
        <v>0</v>
      </c>
      <c r="PNO28" s="222">
        <f t="shared" ref="PNO28" si="11176">PNM28*$C$28</f>
        <v>1.7014234173468392E+76</v>
      </c>
      <c r="PNP28" s="222">
        <f t="shared" ref="PNP28" si="11177">PNN28*$C$28</f>
        <v>0</v>
      </c>
      <c r="PNQ28" s="222">
        <f t="shared" ref="PNQ28" si="11178">PNO28*$C$28</f>
        <v>1.7524661198672446E+76</v>
      </c>
      <c r="PNR28" s="222">
        <f t="shared" ref="PNR28" si="11179">PNP28*$C$28</f>
        <v>0</v>
      </c>
      <c r="PNS28" s="222">
        <f t="shared" ref="PNS28" si="11180">PNQ28*$C$28</f>
        <v>1.8050401034632621E+76</v>
      </c>
      <c r="PNT28" s="222">
        <f t="shared" ref="PNT28" si="11181">PNR28*$C$28</f>
        <v>0</v>
      </c>
      <c r="PNU28" s="222">
        <f t="shared" ref="PNU28" si="11182">PNS28*$C$28</f>
        <v>1.85919130656716E+76</v>
      </c>
      <c r="PNV28" s="222">
        <f t="shared" ref="PNV28" si="11183">PNT28*$C$28</f>
        <v>0</v>
      </c>
      <c r="PNW28" s="222">
        <f t="shared" ref="PNW28" si="11184">PNU28*$C$28</f>
        <v>1.9149670457641748E+76</v>
      </c>
      <c r="PNX28" s="222">
        <f t="shared" ref="PNX28" si="11185">PNV28*$C$28</f>
        <v>0</v>
      </c>
      <c r="PNY28" s="222">
        <f t="shared" ref="PNY28" si="11186">PNW28*$C$28</f>
        <v>1.9724160571371E+76</v>
      </c>
      <c r="PNZ28" s="222">
        <f t="shared" ref="PNZ28" si="11187">PNX28*$C$28</f>
        <v>0</v>
      </c>
      <c r="POA28" s="222">
        <f t="shared" ref="POA28" si="11188">PNY28*$C$28</f>
        <v>2.031588538851213E+76</v>
      </c>
      <c r="POB28" s="222">
        <f t="shared" ref="POB28" si="11189">PNZ28*$C$28</f>
        <v>0</v>
      </c>
      <c r="POC28" s="222">
        <f t="shared" ref="POC28" si="11190">POA28*$C$28</f>
        <v>2.0925361950167496E+76</v>
      </c>
      <c r="POD28" s="222">
        <f t="shared" ref="POD28" si="11191">POB28*$C$28</f>
        <v>0</v>
      </c>
      <c r="POE28" s="222">
        <f t="shared" ref="POE28" si="11192">POC28*$C$28</f>
        <v>2.1553122808672521E+76</v>
      </c>
      <c r="POF28" s="222">
        <f t="shared" ref="POF28" si="11193">POD28*$C$28</f>
        <v>0</v>
      </c>
      <c r="POG28" s="222">
        <f t="shared" ref="POG28" si="11194">POE28*$C$28</f>
        <v>2.2199716492932697E+76</v>
      </c>
      <c r="POH28" s="222">
        <f t="shared" ref="POH28" si="11195">POF28*$C$28</f>
        <v>0</v>
      </c>
      <c r="POI28" s="222">
        <f t="shared" ref="POI28" si="11196">POG28*$C$28</f>
        <v>2.2865707987720678E+76</v>
      </c>
      <c r="POJ28" s="222">
        <f t="shared" ref="POJ28" si="11197">POH28*$C$28</f>
        <v>0</v>
      </c>
      <c r="POK28" s="222">
        <f t="shared" ref="POK28" si="11198">POI28*$C$28</f>
        <v>2.3551679227352298E+76</v>
      </c>
      <c r="POL28" s="222">
        <f t="shared" ref="POL28" si="11199">POJ28*$C$28</f>
        <v>0</v>
      </c>
      <c r="POM28" s="222">
        <f t="shared" ref="POM28" si="11200">POK28*$C$28</f>
        <v>2.4258229604172869E+76</v>
      </c>
      <c r="PON28" s="222">
        <f t="shared" ref="PON28" si="11201">POL28*$C$28</f>
        <v>0</v>
      </c>
      <c r="POO28" s="222">
        <f t="shared" ref="POO28" si="11202">POM28*$C$28</f>
        <v>2.4985976492298056E+76</v>
      </c>
      <c r="POP28" s="222">
        <f t="shared" ref="POP28" si="11203">PON28*$C$28</f>
        <v>0</v>
      </c>
      <c r="POQ28" s="222">
        <f t="shared" ref="POQ28" si="11204">POO28*$C$28</f>
        <v>2.5735555787066997E+76</v>
      </c>
      <c r="POR28" s="222">
        <f t="shared" ref="POR28" si="11205">POP28*$C$28</f>
        <v>0</v>
      </c>
      <c r="POS28" s="222">
        <f t="shared" ref="POS28" si="11206">POQ28*$C$28</f>
        <v>2.6507622460679008E+76</v>
      </c>
      <c r="POT28" s="222">
        <f t="shared" ref="POT28" si="11207">POR28*$C$28</f>
        <v>0</v>
      </c>
      <c r="POU28" s="222">
        <f t="shared" ref="POU28" si="11208">POS28*$C$28</f>
        <v>2.7302851134499379E+76</v>
      </c>
      <c r="POV28" s="222">
        <f t="shared" ref="POV28" si="11209">POT28*$C$28</f>
        <v>0</v>
      </c>
      <c r="POW28" s="222">
        <f t="shared" ref="POW28" si="11210">POU28*$C$28</f>
        <v>2.812193666853436E+76</v>
      </c>
      <c r="POX28" s="222">
        <f t="shared" ref="POX28" si="11211">POV28*$C$28</f>
        <v>0</v>
      </c>
      <c r="POY28" s="222">
        <f t="shared" ref="POY28" si="11212">POW28*$C$28</f>
        <v>2.896559476859039E+76</v>
      </c>
      <c r="POZ28" s="222">
        <f t="shared" ref="POZ28" si="11213">POX28*$C$28</f>
        <v>0</v>
      </c>
      <c r="PPA28" s="222">
        <f t="shared" ref="PPA28" si="11214">POY28*$C$28</f>
        <v>2.9834562611648105E+76</v>
      </c>
      <c r="PPB28" s="222">
        <f t="shared" ref="PPB28" si="11215">POZ28*$C$28</f>
        <v>0</v>
      </c>
      <c r="PPC28" s="222">
        <f t="shared" ref="PPC28" si="11216">PPA28*$C$28</f>
        <v>3.0729599489997546E+76</v>
      </c>
      <c r="PPD28" s="222">
        <f t="shared" ref="PPD28" si="11217">PPB28*$C$28</f>
        <v>0</v>
      </c>
      <c r="PPE28" s="222">
        <f t="shared" ref="PPE28" si="11218">PPC28*$C$28</f>
        <v>3.1651487474697476E+76</v>
      </c>
      <c r="PPF28" s="222">
        <f t="shared" ref="PPF28" si="11219">PPD28*$C$28</f>
        <v>0</v>
      </c>
      <c r="PPG28" s="222">
        <f t="shared" ref="PPG28" si="11220">PPE28*$C$28</f>
        <v>3.2601032098938402E+76</v>
      </c>
      <c r="PPH28" s="222">
        <f t="shared" ref="PPH28" si="11221">PPF28*$C$28</f>
        <v>0</v>
      </c>
      <c r="PPI28" s="222">
        <f t="shared" ref="PPI28" si="11222">PPG28*$C$28</f>
        <v>3.3579063061906558E+76</v>
      </c>
      <c r="PPJ28" s="222">
        <f t="shared" ref="PPJ28" si="11223">PPH28*$C$28</f>
        <v>0</v>
      </c>
      <c r="PPK28" s="222">
        <f t="shared" ref="PPK28" si="11224">PPI28*$C$28</f>
        <v>3.4586434953763759E+76</v>
      </c>
      <c r="PPL28" s="222">
        <f t="shared" ref="PPL28" si="11225">PPJ28*$C$28</f>
        <v>0</v>
      </c>
      <c r="PPM28" s="222">
        <f t="shared" ref="PPM28" si="11226">PPK28*$C$28</f>
        <v>3.5624028002376672E+76</v>
      </c>
      <c r="PPN28" s="222">
        <f t="shared" ref="PPN28" si="11227">PPL28*$C$28</f>
        <v>0</v>
      </c>
      <c r="PPO28" s="222">
        <f t="shared" ref="PPO28" si="11228">PPM28*$C$28</f>
        <v>3.6692748842447976E+76</v>
      </c>
      <c r="PPP28" s="222">
        <f t="shared" ref="PPP28" si="11229">PPN28*$C$28</f>
        <v>0</v>
      </c>
      <c r="PPQ28" s="222">
        <f t="shared" ref="PPQ28" si="11230">PPO28*$C$28</f>
        <v>3.7793531307721418E+76</v>
      </c>
      <c r="PPR28" s="222">
        <f t="shared" ref="PPR28" si="11231">PPP28*$C$28</f>
        <v>0</v>
      </c>
      <c r="PPS28" s="222">
        <f t="shared" ref="PPS28" si="11232">PPQ28*$C$28</f>
        <v>3.8927337246953059E+76</v>
      </c>
      <c r="PPT28" s="222">
        <f t="shared" ref="PPT28" si="11233">PPR28*$C$28</f>
        <v>0</v>
      </c>
      <c r="PPU28" s="222">
        <f t="shared" ref="PPU28" si="11234">PPS28*$C$28</f>
        <v>4.0095157364361654E+76</v>
      </c>
      <c r="PPV28" s="222">
        <f t="shared" ref="PPV28" si="11235">PPT28*$C$28</f>
        <v>0</v>
      </c>
      <c r="PPW28" s="222">
        <f t="shared" ref="PPW28" si="11236">PPU28*$C$28</f>
        <v>4.1298012085292504E+76</v>
      </c>
      <c r="PPX28" s="222">
        <f t="shared" ref="PPX28" si="11237">PPV28*$C$28</f>
        <v>0</v>
      </c>
      <c r="PPY28" s="222">
        <f t="shared" ref="PPY28" si="11238">PPW28*$C$28</f>
        <v>4.2536952447851279E+76</v>
      </c>
      <c r="PPZ28" s="222">
        <f t="shared" ref="PPZ28" si="11239">PPX28*$C$28</f>
        <v>0</v>
      </c>
      <c r="PQA28" s="222">
        <f t="shared" ref="PQA28" si="11240">PPY28*$C$28</f>
        <v>4.381306102128682E+76</v>
      </c>
      <c r="PQB28" s="222">
        <f t="shared" ref="PQB28" si="11241">PPZ28*$C$28</f>
        <v>0</v>
      </c>
      <c r="PQC28" s="222">
        <f t="shared" ref="PQC28" si="11242">PQA28*$C$28</f>
        <v>4.5127452851925427E+76</v>
      </c>
      <c r="PQD28" s="222">
        <f t="shared" ref="PQD28" si="11243">PQB28*$C$28</f>
        <v>0</v>
      </c>
      <c r="PQE28" s="222">
        <f t="shared" ref="PQE28" si="11244">PQC28*$C$28</f>
        <v>4.6481276437483191E+76</v>
      </c>
      <c r="PQF28" s="222">
        <f t="shared" ref="PQF28" si="11245">PQD28*$C$28</f>
        <v>0</v>
      </c>
      <c r="PQG28" s="222">
        <f t="shared" ref="PQG28" si="11246">PQE28*$C$28</f>
        <v>4.7875714730607689E+76</v>
      </c>
      <c r="PQH28" s="222">
        <f t="shared" ref="PQH28" si="11247">PQF28*$C$28</f>
        <v>0</v>
      </c>
      <c r="PQI28" s="222">
        <f t="shared" ref="PQI28" si="11248">PQG28*$C$28</f>
        <v>4.9311986172525919E+76</v>
      </c>
      <c r="PQJ28" s="222">
        <f t="shared" ref="PQJ28" si="11249">PQH28*$C$28</f>
        <v>0</v>
      </c>
      <c r="PQK28" s="222">
        <f t="shared" ref="PQK28" si="11250">PQI28*$C$28</f>
        <v>5.0791345757701699E+76</v>
      </c>
      <c r="PQL28" s="222">
        <f t="shared" ref="PQL28" si="11251">PQJ28*$C$28</f>
        <v>0</v>
      </c>
      <c r="PQM28" s="222">
        <f t="shared" ref="PQM28" si="11252">PQK28*$C$28</f>
        <v>5.231508613043275E+76</v>
      </c>
      <c r="PQN28" s="222">
        <f t="shared" ref="PQN28" si="11253">PQL28*$C$28</f>
        <v>0</v>
      </c>
      <c r="PQO28" s="222">
        <f t="shared" ref="PQO28" si="11254">PQM28*$C$28</f>
        <v>5.3884538714345736E+76</v>
      </c>
      <c r="PQP28" s="222">
        <f t="shared" ref="PQP28" si="11255">PQN28*$C$28</f>
        <v>0</v>
      </c>
      <c r="PQQ28" s="222">
        <f t="shared" ref="PQQ28" si="11256">PQO28*$C$28</f>
        <v>5.5501074875776107E+76</v>
      </c>
      <c r="PQR28" s="222">
        <f t="shared" ref="PQR28" si="11257">PQP28*$C$28</f>
        <v>0</v>
      </c>
      <c r="PQS28" s="222">
        <f t="shared" ref="PQS28" si="11258">PQQ28*$C$28</f>
        <v>5.7166107122049394E+76</v>
      </c>
      <c r="PQT28" s="222">
        <f t="shared" ref="PQT28" si="11259">PQR28*$C$28</f>
        <v>0</v>
      </c>
      <c r="PQU28" s="222">
        <f t="shared" ref="PQU28" si="11260">PQS28*$C$28</f>
        <v>5.8881090335710876E+76</v>
      </c>
      <c r="PQV28" s="222">
        <f t="shared" ref="PQV28" si="11261">PQT28*$C$28</f>
        <v>0</v>
      </c>
      <c r="PQW28" s="222">
        <f t="shared" ref="PQW28" si="11262">PQU28*$C$28</f>
        <v>6.0647523045782201E+76</v>
      </c>
      <c r="PQX28" s="222">
        <f t="shared" ref="PQX28" si="11263">PQV28*$C$28</f>
        <v>0</v>
      </c>
      <c r="PQY28" s="222">
        <f t="shared" ref="PQY28" si="11264">PQW28*$C$28</f>
        <v>6.2466948737155669E+76</v>
      </c>
      <c r="PQZ28" s="222">
        <f t="shared" ref="PQZ28" si="11265">PQX28*$C$28</f>
        <v>0</v>
      </c>
      <c r="PRA28" s="222">
        <f t="shared" ref="PRA28" si="11266">PQY28*$C$28</f>
        <v>6.4340957199270337E+76</v>
      </c>
      <c r="PRB28" s="222">
        <f t="shared" ref="PRB28" si="11267">PQZ28*$C$28</f>
        <v>0</v>
      </c>
      <c r="PRC28" s="222">
        <f t="shared" ref="PRC28" si="11268">PRA28*$C$28</f>
        <v>6.6271185915248448E+76</v>
      </c>
      <c r="PRD28" s="222">
        <f t="shared" ref="PRD28" si="11269">PRB28*$C$28</f>
        <v>0</v>
      </c>
      <c r="PRE28" s="222">
        <f t="shared" ref="PRE28" si="11270">PRC28*$C$28</f>
        <v>6.8259321492705905E+76</v>
      </c>
      <c r="PRF28" s="222">
        <f t="shared" ref="PRF28" si="11271">PRD28*$C$28</f>
        <v>0</v>
      </c>
      <c r="PRG28" s="222">
        <f t="shared" ref="PRG28" si="11272">PRE28*$C$28</f>
        <v>7.0307101137487081E+76</v>
      </c>
      <c r="PRH28" s="222">
        <f t="shared" ref="PRH28" si="11273">PRF28*$C$28</f>
        <v>0</v>
      </c>
      <c r="PRI28" s="222">
        <f t="shared" ref="PRI28" si="11274">PRG28*$C$28</f>
        <v>7.24163141716117E+76</v>
      </c>
      <c r="PRJ28" s="222">
        <f t="shared" ref="PRJ28" si="11275">PRH28*$C$28</f>
        <v>0</v>
      </c>
      <c r="PRK28" s="222">
        <f t="shared" ref="PRK28" si="11276">PRI28*$C$28</f>
        <v>7.4588803596760058E+76</v>
      </c>
      <c r="PRL28" s="222">
        <f t="shared" ref="PRL28" si="11277">PRJ28*$C$28</f>
        <v>0</v>
      </c>
      <c r="PRM28" s="222">
        <f t="shared" ref="PRM28" si="11278">PRK28*$C$28</f>
        <v>7.6826467704662857E+76</v>
      </c>
      <c r="PRN28" s="222">
        <f t="shared" ref="PRN28" si="11279">PRL28*$C$28</f>
        <v>0</v>
      </c>
      <c r="PRO28" s="222">
        <f t="shared" ref="PRO28" si="11280">PRM28*$C$28</f>
        <v>7.913126173580275E+76</v>
      </c>
      <c r="PRP28" s="222">
        <f t="shared" ref="PRP28" si="11281">PRN28*$C$28</f>
        <v>0</v>
      </c>
      <c r="PRQ28" s="222">
        <f t="shared" ref="PRQ28" si="11282">PRO28*$C$28</f>
        <v>8.1505199587876839E+76</v>
      </c>
      <c r="PRR28" s="222">
        <f t="shared" ref="PRR28" si="11283">PRP28*$C$28</f>
        <v>0</v>
      </c>
      <c r="PRS28" s="222">
        <f t="shared" ref="PRS28" si="11284">PRQ28*$C$28</f>
        <v>8.3950355575513148E+76</v>
      </c>
      <c r="PRT28" s="222">
        <f t="shared" ref="PRT28" si="11285">PRR28*$C$28</f>
        <v>0</v>
      </c>
      <c r="PRU28" s="222">
        <f t="shared" ref="PRU28" si="11286">PRS28*$C$28</f>
        <v>8.6468866242778541E+76</v>
      </c>
      <c r="PRV28" s="222">
        <f t="shared" ref="PRV28" si="11287">PRT28*$C$28</f>
        <v>0</v>
      </c>
      <c r="PRW28" s="222">
        <f t="shared" ref="PRW28" si="11288">PRU28*$C$28</f>
        <v>8.9062932230061905E+76</v>
      </c>
      <c r="PRX28" s="222">
        <f t="shared" ref="PRX28" si="11289">PRV28*$C$28</f>
        <v>0</v>
      </c>
      <c r="PRY28" s="222">
        <f t="shared" ref="PRY28" si="11290">PRW28*$C$28</f>
        <v>9.1734820196963762E+76</v>
      </c>
      <c r="PRZ28" s="222">
        <f t="shared" ref="PRZ28" si="11291">PRX28*$C$28</f>
        <v>0</v>
      </c>
      <c r="PSA28" s="222">
        <f t="shared" ref="PSA28" si="11292">PRY28*$C$28</f>
        <v>9.4486864802872683E+76</v>
      </c>
      <c r="PSB28" s="222">
        <f t="shared" ref="PSB28" si="11293">PRZ28*$C$28</f>
        <v>0</v>
      </c>
      <c r="PSC28" s="222">
        <f t="shared" ref="PSC28" si="11294">PSA28*$C$28</f>
        <v>9.7321470746958866E+76</v>
      </c>
      <c r="PSD28" s="222">
        <f t="shared" ref="PSD28" si="11295">PSB28*$C$28</f>
        <v>0</v>
      </c>
      <c r="PSE28" s="222">
        <f t="shared" ref="PSE28" si="11296">PSC28*$C$28</f>
        <v>1.0024111486936764E+77</v>
      </c>
      <c r="PSF28" s="222">
        <f t="shared" ref="PSF28" si="11297">PSD28*$C$28</f>
        <v>0</v>
      </c>
      <c r="PSG28" s="222">
        <f t="shared" ref="PSG28" si="11298">PSE28*$C$28</f>
        <v>1.0324834831544867E+77</v>
      </c>
      <c r="PSH28" s="222">
        <f t="shared" ref="PSH28" si="11299">PSF28*$C$28</f>
        <v>0</v>
      </c>
      <c r="PSI28" s="222">
        <f t="shared" ref="PSI28" si="11300">PSG28*$C$28</f>
        <v>1.0634579876491213E+77</v>
      </c>
      <c r="PSJ28" s="222">
        <f t="shared" ref="PSJ28" si="11301">PSH28*$C$28</f>
        <v>0</v>
      </c>
      <c r="PSK28" s="222">
        <f t="shared" ref="PSK28" si="11302">PSI28*$C$28</f>
        <v>1.0953617272785949E+77</v>
      </c>
      <c r="PSL28" s="222">
        <f t="shared" ref="PSL28" si="11303">PSJ28*$C$28</f>
        <v>0</v>
      </c>
      <c r="PSM28" s="222">
        <f t="shared" ref="PSM28" si="11304">PSK28*$C$28</f>
        <v>1.1282225790969528E+77</v>
      </c>
      <c r="PSN28" s="222">
        <f t="shared" ref="PSN28" si="11305">PSL28*$C$28</f>
        <v>0</v>
      </c>
      <c r="PSO28" s="222">
        <f t="shared" ref="PSO28" si="11306">PSM28*$C$28</f>
        <v>1.1620692564698614E+77</v>
      </c>
      <c r="PSP28" s="222">
        <f t="shared" ref="PSP28" si="11307">PSN28*$C$28</f>
        <v>0</v>
      </c>
      <c r="PSQ28" s="222">
        <f t="shared" ref="PSQ28" si="11308">PSO28*$C$28</f>
        <v>1.1969313341639573E+77</v>
      </c>
      <c r="PSR28" s="222">
        <f t="shared" ref="PSR28" si="11309">PSP28*$C$28</f>
        <v>0</v>
      </c>
      <c r="PSS28" s="222">
        <f t="shared" ref="PSS28" si="11310">PSQ28*$C$28</f>
        <v>1.2328392741888759E+77</v>
      </c>
      <c r="PST28" s="222">
        <f t="shared" ref="PST28" si="11311">PSR28*$C$28</f>
        <v>0</v>
      </c>
      <c r="PSU28" s="222">
        <f t="shared" ref="PSU28" si="11312">PSS28*$C$28</f>
        <v>1.2698244524145423E+77</v>
      </c>
      <c r="PSV28" s="222">
        <f t="shared" ref="PSV28" si="11313">PST28*$C$28</f>
        <v>0</v>
      </c>
      <c r="PSW28" s="222">
        <f t="shared" ref="PSW28" si="11314">PSU28*$C$28</f>
        <v>1.3079191859869787E+77</v>
      </c>
      <c r="PSX28" s="222">
        <f t="shared" ref="PSX28" si="11315">PSV28*$C$28</f>
        <v>0</v>
      </c>
      <c r="PSY28" s="222">
        <f t="shared" ref="PSY28" si="11316">PSW28*$C$28</f>
        <v>1.3471567615665882E+77</v>
      </c>
      <c r="PSZ28" s="222">
        <f t="shared" ref="PSZ28" si="11317">PSX28*$C$28</f>
        <v>0</v>
      </c>
      <c r="PTA28" s="222">
        <f t="shared" ref="PTA28" si="11318">PSY28*$C$28</f>
        <v>1.3875714644135859E+77</v>
      </c>
      <c r="PTB28" s="222">
        <f t="shared" ref="PTB28" si="11319">PSZ28*$C$28</f>
        <v>0</v>
      </c>
      <c r="PTC28" s="222">
        <f t="shared" ref="PTC28" si="11320">PTA28*$C$28</f>
        <v>1.4291986083459935E+77</v>
      </c>
      <c r="PTD28" s="222">
        <f t="shared" ref="PTD28" si="11321">PTB28*$C$28</f>
        <v>0</v>
      </c>
      <c r="PTE28" s="222">
        <f t="shared" ref="PTE28" si="11322">PTC28*$C$28</f>
        <v>1.4720745665963733E+77</v>
      </c>
      <c r="PTF28" s="222">
        <f t="shared" ref="PTF28" si="11323">PTD28*$C$28</f>
        <v>0</v>
      </c>
      <c r="PTG28" s="222">
        <f t="shared" ref="PTG28" si="11324">PTE28*$C$28</f>
        <v>1.5162368035942645E+77</v>
      </c>
      <c r="PTH28" s="222">
        <f t="shared" ref="PTH28" si="11325">PTF28*$C$28</f>
        <v>0</v>
      </c>
      <c r="PTI28" s="222">
        <f t="shared" ref="PTI28" si="11326">PTG28*$C$28</f>
        <v>1.5617239077020924E+77</v>
      </c>
      <c r="PTJ28" s="222">
        <f t="shared" ref="PTJ28" si="11327">PTH28*$C$28</f>
        <v>0</v>
      </c>
      <c r="PTK28" s="222">
        <f t="shared" ref="PTK28" si="11328">PTI28*$C$28</f>
        <v>1.6085756249331553E+77</v>
      </c>
      <c r="PTL28" s="222">
        <f t="shared" ref="PTL28" si="11329">PTJ28*$C$28</f>
        <v>0</v>
      </c>
      <c r="PTM28" s="222">
        <f t="shared" ref="PTM28" si="11330">PTK28*$C$28</f>
        <v>1.6568328936811501E+77</v>
      </c>
      <c r="PTN28" s="222">
        <f t="shared" ref="PTN28" si="11331">PTL28*$C$28</f>
        <v>0</v>
      </c>
      <c r="PTO28" s="222">
        <f t="shared" ref="PTO28" si="11332">PTM28*$C$28</f>
        <v>1.7065378804915846E+77</v>
      </c>
      <c r="PTP28" s="222">
        <f t="shared" ref="PTP28" si="11333">PTN28*$C$28</f>
        <v>0</v>
      </c>
      <c r="PTQ28" s="222">
        <f t="shared" ref="PTQ28" si="11334">PTO28*$C$28</f>
        <v>1.7577340169063321E+77</v>
      </c>
      <c r="PTR28" s="222">
        <f t="shared" ref="PTR28" si="11335">PTP28*$C$28</f>
        <v>0</v>
      </c>
      <c r="PTS28" s="222">
        <f t="shared" ref="PTS28" si="11336">PTQ28*$C$28</f>
        <v>1.8104660374135223E+77</v>
      </c>
      <c r="PTT28" s="222">
        <f t="shared" ref="PTT28" si="11337">PTR28*$C$28</f>
        <v>0</v>
      </c>
      <c r="PTU28" s="222">
        <f t="shared" ref="PTU28" si="11338">PTS28*$C$28</f>
        <v>1.8647800185359279E+77</v>
      </c>
      <c r="PTV28" s="222">
        <f t="shared" ref="PTV28" si="11339">PTT28*$C$28</f>
        <v>0</v>
      </c>
      <c r="PTW28" s="222">
        <f t="shared" ref="PTW28" si="11340">PTU28*$C$28</f>
        <v>1.9207234190920057E+77</v>
      </c>
      <c r="PTX28" s="222">
        <f t="shared" ref="PTX28" si="11341">PTV28*$C$28</f>
        <v>0</v>
      </c>
      <c r="PTY28" s="222">
        <f t="shared" ref="PTY28" si="11342">PTW28*$C$28</f>
        <v>1.9783451216647659E+77</v>
      </c>
      <c r="PTZ28" s="222">
        <f t="shared" ref="PTZ28" si="11343">PTX28*$C$28</f>
        <v>0</v>
      </c>
      <c r="PUA28" s="222">
        <f t="shared" ref="PUA28" si="11344">PTY28*$C$28</f>
        <v>2.037695475314709E+77</v>
      </c>
      <c r="PUB28" s="222">
        <f t="shared" ref="PUB28" si="11345">PTZ28*$C$28</f>
        <v>0</v>
      </c>
      <c r="PUC28" s="222">
        <f t="shared" ref="PUC28" si="11346">PUA28*$C$28</f>
        <v>2.0988263395741503E+77</v>
      </c>
      <c r="PUD28" s="222">
        <f t="shared" ref="PUD28" si="11347">PUB28*$C$28</f>
        <v>0</v>
      </c>
      <c r="PUE28" s="222">
        <f t="shared" ref="PUE28" si="11348">PUC28*$C$28</f>
        <v>2.1617911297613747E+77</v>
      </c>
      <c r="PUF28" s="222">
        <f t="shared" ref="PUF28" si="11349">PUD28*$C$28</f>
        <v>0</v>
      </c>
      <c r="PUG28" s="222">
        <f t="shared" ref="PUG28" si="11350">PUE28*$C$28</f>
        <v>2.2266448636542161E+77</v>
      </c>
      <c r="PUH28" s="222">
        <f t="shared" ref="PUH28" si="11351">PUF28*$C$28</f>
        <v>0</v>
      </c>
      <c r="PUI28" s="222">
        <f t="shared" ref="PUI28" si="11352">PUG28*$C$28</f>
        <v>2.2934442095638427E+77</v>
      </c>
      <c r="PUJ28" s="222">
        <f t="shared" ref="PUJ28" si="11353">PUH28*$C$28</f>
        <v>0</v>
      </c>
      <c r="PUK28" s="222">
        <f t="shared" ref="PUK28" si="11354">PUI28*$C$28</f>
        <v>2.3622475358507583E+77</v>
      </c>
      <c r="PUL28" s="222">
        <f t="shared" ref="PUL28" si="11355">PUJ28*$C$28</f>
        <v>0</v>
      </c>
      <c r="PUM28" s="222">
        <f t="shared" ref="PUM28" si="11356">PUK28*$C$28</f>
        <v>2.4331149619262809E+77</v>
      </c>
      <c r="PUN28" s="222">
        <f t="shared" ref="PUN28" si="11357">PUL28*$C$28</f>
        <v>0</v>
      </c>
      <c r="PUO28" s="222">
        <f t="shared" ref="PUO28" si="11358">PUM28*$C$28</f>
        <v>2.5061084107840696E+77</v>
      </c>
      <c r="PUP28" s="222">
        <f t="shared" ref="PUP28" si="11359">PUN28*$C$28</f>
        <v>0</v>
      </c>
      <c r="PUQ28" s="222">
        <f t="shared" ref="PUQ28" si="11360">PUO28*$C$28</f>
        <v>2.5812916631075916E+77</v>
      </c>
      <c r="PUR28" s="222">
        <f t="shared" ref="PUR28" si="11361">PUP28*$C$28</f>
        <v>0</v>
      </c>
      <c r="PUS28" s="222">
        <f t="shared" ref="PUS28" si="11362">PUQ28*$C$28</f>
        <v>2.6587304130008196E+77</v>
      </c>
      <c r="PUT28" s="222">
        <f t="shared" ref="PUT28" si="11363">PUR28*$C$28</f>
        <v>0</v>
      </c>
      <c r="PUU28" s="222">
        <f t="shared" ref="PUU28" si="11364">PUS28*$C$28</f>
        <v>2.738492325390844E+77</v>
      </c>
      <c r="PUV28" s="222">
        <f t="shared" ref="PUV28" si="11365">PUT28*$C$28</f>
        <v>0</v>
      </c>
      <c r="PUW28" s="222">
        <f t="shared" ref="PUW28" si="11366">PUU28*$C$28</f>
        <v>2.8206470951525693E+77</v>
      </c>
      <c r="PUX28" s="222">
        <f t="shared" ref="PUX28" si="11367">PUV28*$C$28</f>
        <v>0</v>
      </c>
      <c r="PUY28" s="222">
        <f t="shared" ref="PUY28" si="11368">PUW28*$C$28</f>
        <v>2.9052665080071465E+77</v>
      </c>
      <c r="PUZ28" s="222">
        <f t="shared" ref="PUZ28" si="11369">PUX28*$C$28</f>
        <v>0</v>
      </c>
      <c r="PVA28" s="222">
        <f t="shared" ref="PVA28" si="11370">PUY28*$C$28</f>
        <v>2.9924245032473609E+77</v>
      </c>
      <c r="PVB28" s="222">
        <f t="shared" ref="PVB28" si="11371">PUZ28*$C$28</f>
        <v>0</v>
      </c>
      <c r="PVC28" s="222">
        <f t="shared" ref="PVC28" si="11372">PVA28*$C$28</f>
        <v>3.0821972383447817E+77</v>
      </c>
      <c r="PVD28" s="222">
        <f t="shared" ref="PVD28" si="11373">PVB28*$C$28</f>
        <v>0</v>
      </c>
      <c r="PVE28" s="222">
        <f t="shared" ref="PVE28" si="11374">PVC28*$C$28</f>
        <v>3.174663155495125E+77</v>
      </c>
      <c r="PVF28" s="222">
        <f t="shared" ref="PVF28" si="11375">PVD28*$C$28</f>
        <v>0</v>
      </c>
      <c r="PVG28" s="222">
        <f t="shared" ref="PVG28" si="11376">PVE28*$C$28</f>
        <v>3.2699030501599787E+77</v>
      </c>
      <c r="PVH28" s="222">
        <f t="shared" ref="PVH28" si="11377">PVF28*$C$28</f>
        <v>0</v>
      </c>
      <c r="PVI28" s="222">
        <f t="shared" ref="PVI28" si="11378">PVG28*$C$28</f>
        <v>3.368000141664778E+77</v>
      </c>
      <c r="PVJ28" s="222">
        <f t="shared" ref="PVJ28" si="11379">PVH28*$C$28</f>
        <v>0</v>
      </c>
      <c r="PVK28" s="222">
        <f t="shared" ref="PVK28" si="11380">PVI28*$C$28</f>
        <v>3.4690401459147216E+77</v>
      </c>
      <c r="PVL28" s="222">
        <f t="shared" ref="PVL28" si="11381">PVJ28*$C$28</f>
        <v>0</v>
      </c>
      <c r="PVM28" s="222">
        <f t="shared" ref="PVM28" si="11382">PVK28*$C$28</f>
        <v>3.5731113502921635E+77</v>
      </c>
      <c r="PVN28" s="222">
        <f t="shared" ref="PVN28" si="11383">PVL28*$C$28</f>
        <v>0</v>
      </c>
      <c r="PVO28" s="222">
        <f t="shared" ref="PVO28" si="11384">PVM28*$C$28</f>
        <v>3.6803046908009287E+77</v>
      </c>
      <c r="PVP28" s="222">
        <f t="shared" ref="PVP28" si="11385">PVN28*$C$28</f>
        <v>0</v>
      </c>
      <c r="PVQ28" s="222">
        <f t="shared" ref="PVQ28" si="11386">PVO28*$C$28</f>
        <v>3.7907138315249565E+77</v>
      </c>
      <c r="PVR28" s="222">
        <f t="shared" ref="PVR28" si="11387">PVP28*$C$28</f>
        <v>0</v>
      </c>
      <c r="PVS28" s="222">
        <f t="shared" ref="PVS28" si="11388">PVQ28*$C$28</f>
        <v>3.9044352464707055E+77</v>
      </c>
      <c r="PVT28" s="222">
        <f t="shared" ref="PVT28" si="11389">PVR28*$C$28</f>
        <v>0</v>
      </c>
      <c r="PVU28" s="222">
        <f t="shared" ref="PVU28" si="11390">PVS28*$C$28</f>
        <v>4.0215683038648266E+77</v>
      </c>
      <c r="PVV28" s="222">
        <f t="shared" ref="PVV28" si="11391">PVT28*$C$28</f>
        <v>0</v>
      </c>
      <c r="PVW28" s="222">
        <f t="shared" ref="PVW28" si="11392">PVU28*$C$28</f>
        <v>4.1422153529807715E+77</v>
      </c>
      <c r="PVX28" s="222">
        <f t="shared" ref="PVX28" si="11393">PVV28*$C$28</f>
        <v>0</v>
      </c>
      <c r="PVY28" s="222">
        <f t="shared" ref="PVY28" si="11394">PVW28*$C$28</f>
        <v>4.2664818135701945E+77</v>
      </c>
      <c r="PVZ28" s="222">
        <f t="shared" ref="PVZ28" si="11395">PVX28*$C$28</f>
        <v>0</v>
      </c>
      <c r="PWA28" s="222">
        <f t="shared" ref="PWA28" si="11396">PVY28*$C$28</f>
        <v>4.3944762679773005E+77</v>
      </c>
      <c r="PWB28" s="222">
        <f t="shared" ref="PWB28" si="11397">PVZ28*$C$28</f>
        <v>0</v>
      </c>
      <c r="PWC28" s="222">
        <f t="shared" ref="PWC28" si="11398">PWA28*$C$28</f>
        <v>4.5263105560166198E+77</v>
      </c>
      <c r="PWD28" s="222">
        <f t="shared" ref="PWD28" si="11399">PWB28*$C$28</f>
        <v>0</v>
      </c>
      <c r="PWE28" s="222">
        <f t="shared" ref="PWE28" si="11400">PWC28*$C$28</f>
        <v>4.6620998726971186E+77</v>
      </c>
      <c r="PWF28" s="222">
        <f t="shared" ref="PWF28" si="11401">PWD28*$C$28</f>
        <v>0</v>
      </c>
      <c r="PWG28" s="222">
        <f t="shared" ref="PWG28" si="11402">PWE28*$C$28</f>
        <v>4.8019628688780323E+77</v>
      </c>
      <c r="PWH28" s="222">
        <f t="shared" ref="PWH28" si="11403">PWF28*$C$28</f>
        <v>0</v>
      </c>
      <c r="PWI28" s="222">
        <f t="shared" ref="PWI28" si="11404">PWG28*$C$28</f>
        <v>4.9460217549443731E+77</v>
      </c>
      <c r="PWJ28" s="222">
        <f t="shared" ref="PWJ28" si="11405">PWH28*$C$28</f>
        <v>0</v>
      </c>
      <c r="PWK28" s="222">
        <f t="shared" ref="PWK28" si="11406">PWI28*$C$28</f>
        <v>5.0944024075927046E+77</v>
      </c>
      <c r="PWL28" s="222">
        <f t="shared" ref="PWL28" si="11407">PWJ28*$C$28</f>
        <v>0</v>
      </c>
      <c r="PWM28" s="222">
        <f t="shared" ref="PWM28" si="11408">PWK28*$C$28</f>
        <v>5.2472344798204857E+77</v>
      </c>
      <c r="PWN28" s="222">
        <f t="shared" ref="PWN28" si="11409">PWL28*$C$28</f>
        <v>0</v>
      </c>
      <c r="PWO28" s="222">
        <f t="shared" ref="PWO28" si="11410">PWM28*$C$28</f>
        <v>5.4046515142151004E+77</v>
      </c>
      <c r="PWP28" s="222">
        <f t="shared" ref="PWP28" si="11411">PWN28*$C$28</f>
        <v>0</v>
      </c>
      <c r="PWQ28" s="222">
        <f t="shared" ref="PWQ28" si="11412">PWO28*$C$28</f>
        <v>5.5667910596415535E+77</v>
      </c>
      <c r="PWR28" s="222">
        <f t="shared" ref="PWR28" si="11413">PWP28*$C$28</f>
        <v>0</v>
      </c>
      <c r="PWS28" s="222">
        <f t="shared" ref="PWS28" si="11414">PWQ28*$C$28</f>
        <v>5.7337947914308003E+77</v>
      </c>
      <c r="PWT28" s="222">
        <f t="shared" ref="PWT28" si="11415">PWR28*$C$28</f>
        <v>0</v>
      </c>
      <c r="PWU28" s="222">
        <f t="shared" ref="PWU28" si="11416">PWS28*$C$28</f>
        <v>5.905808635173724E+77</v>
      </c>
      <c r="PWV28" s="222">
        <f t="shared" ref="PWV28" si="11417">PWT28*$C$28</f>
        <v>0</v>
      </c>
      <c r="PWW28" s="222">
        <f t="shared" ref="PWW28" si="11418">PWU28*$C$28</f>
        <v>6.0829828942289363E+77</v>
      </c>
      <c r="PWX28" s="222">
        <f t="shared" ref="PWX28" si="11419">PWV28*$C$28</f>
        <v>0</v>
      </c>
      <c r="PWY28" s="222">
        <f t="shared" ref="PWY28" si="11420">PWW28*$C$28</f>
        <v>6.2654723810558044E+77</v>
      </c>
      <c r="PWZ28" s="222">
        <f t="shared" ref="PWZ28" si="11421">PWX28*$C$28</f>
        <v>0</v>
      </c>
      <c r="PXA28" s="222">
        <f t="shared" ref="PXA28" si="11422">PWY28*$C$28</f>
        <v>6.4534365524874784E+77</v>
      </c>
      <c r="PXB28" s="222">
        <f t="shared" ref="PXB28" si="11423">PWZ28*$C$28</f>
        <v>0</v>
      </c>
      <c r="PXC28" s="222">
        <f t="shared" ref="PXC28" si="11424">PXA28*$C$28</f>
        <v>6.6470396490621027E+77</v>
      </c>
      <c r="PXD28" s="222">
        <f t="shared" ref="PXD28" si="11425">PXB28*$C$28</f>
        <v>0</v>
      </c>
      <c r="PXE28" s="222">
        <f t="shared" ref="PXE28" si="11426">PXC28*$C$28</f>
        <v>6.8464508385339656E+77</v>
      </c>
      <c r="PXF28" s="222">
        <f t="shared" ref="PXF28" si="11427">PXD28*$C$28</f>
        <v>0</v>
      </c>
      <c r="PXG28" s="222">
        <f t="shared" ref="PXG28" si="11428">PXE28*$C$28</f>
        <v>7.0518443636899843E+77</v>
      </c>
      <c r="PXH28" s="222">
        <f t="shared" ref="PXH28" si="11429">PXF28*$C$28</f>
        <v>0</v>
      </c>
      <c r="PXI28" s="222">
        <f t="shared" ref="PXI28" si="11430">PXG28*$C$28</f>
        <v>7.2633996946006838E+77</v>
      </c>
      <c r="PXJ28" s="222">
        <f t="shared" ref="PXJ28" si="11431">PXH28*$C$28</f>
        <v>0</v>
      </c>
      <c r="PXK28" s="222">
        <f t="shared" ref="PXK28" si="11432">PXI28*$C$28</f>
        <v>7.4813016854387048E+77</v>
      </c>
      <c r="PXL28" s="222">
        <f t="shared" ref="PXL28" si="11433">PXJ28*$C$28</f>
        <v>0</v>
      </c>
      <c r="PXM28" s="222">
        <f t="shared" ref="PXM28" si="11434">PXK28*$C$28</f>
        <v>7.7057407360018658E+77</v>
      </c>
      <c r="PXN28" s="222">
        <f t="shared" ref="PXN28" si="11435">PXL28*$C$28</f>
        <v>0</v>
      </c>
      <c r="PXO28" s="222">
        <f t="shared" ref="PXO28" si="11436">PXM28*$C$28</f>
        <v>7.9369129580819221E+77</v>
      </c>
      <c r="PXP28" s="222">
        <f t="shared" ref="PXP28" si="11437">PXN28*$C$28</f>
        <v>0</v>
      </c>
      <c r="PXQ28" s="222">
        <f t="shared" ref="PXQ28" si="11438">PXO28*$C$28</f>
        <v>8.1750203468243798E+77</v>
      </c>
      <c r="PXR28" s="222">
        <f t="shared" ref="PXR28" si="11439">PXP28*$C$28</f>
        <v>0</v>
      </c>
      <c r="PXS28" s="222">
        <f t="shared" ref="PXS28" si="11440">PXQ28*$C$28</f>
        <v>8.4202709572291112E+77</v>
      </c>
      <c r="PXT28" s="222">
        <f t="shared" ref="PXT28" si="11441">PXR28*$C$28</f>
        <v>0</v>
      </c>
      <c r="PXU28" s="222">
        <f t="shared" ref="PXU28" si="11442">PXS28*$C$28</f>
        <v>8.6728790859459847E+77</v>
      </c>
      <c r="PXV28" s="222">
        <f t="shared" ref="PXV28" si="11443">PXT28*$C$28</f>
        <v>0</v>
      </c>
      <c r="PXW28" s="222">
        <f t="shared" ref="PXW28" si="11444">PXU28*$C$28</f>
        <v>8.9330654585243644E+77</v>
      </c>
      <c r="PXX28" s="222">
        <f t="shared" ref="PXX28" si="11445">PXV28*$C$28</f>
        <v>0</v>
      </c>
      <c r="PXY28" s="222">
        <f t="shared" ref="PXY28" si="11446">PXW28*$C$28</f>
        <v>9.2010574222800954E+77</v>
      </c>
      <c r="PXZ28" s="222">
        <f t="shared" ref="PXZ28" si="11447">PXX28*$C$28</f>
        <v>0</v>
      </c>
      <c r="PYA28" s="222">
        <f t="shared" ref="PYA28" si="11448">PXY28*$C$28</f>
        <v>9.4770891449484994E+77</v>
      </c>
      <c r="PYB28" s="222">
        <f t="shared" ref="PYB28" si="11449">PXZ28*$C$28</f>
        <v>0</v>
      </c>
      <c r="PYC28" s="222">
        <f t="shared" ref="PYC28" si="11450">PYA28*$C$28</f>
        <v>9.7614018192969552E+77</v>
      </c>
      <c r="PYD28" s="222">
        <f t="shared" ref="PYD28" si="11451">PYB28*$C$28</f>
        <v>0</v>
      </c>
      <c r="PYE28" s="222">
        <f t="shared" ref="PYE28" si="11452">PYC28*$C$28</f>
        <v>1.0054243873875865E+78</v>
      </c>
      <c r="PYF28" s="222">
        <f t="shared" ref="PYF28" si="11453">PYD28*$C$28</f>
        <v>0</v>
      </c>
      <c r="PYG28" s="222">
        <f t="shared" ref="PYG28" si="11454">PYE28*$C$28</f>
        <v>1.035587119009214E+78</v>
      </c>
      <c r="PYH28" s="222">
        <f t="shared" ref="PYH28" si="11455">PYF28*$C$28</f>
        <v>0</v>
      </c>
      <c r="PYI28" s="222">
        <f t="shared" ref="PYI28" si="11456">PYG28*$C$28</f>
        <v>1.0666547325794905E+78</v>
      </c>
      <c r="PYJ28" s="222">
        <f t="shared" ref="PYJ28" si="11457">PYH28*$C$28</f>
        <v>0</v>
      </c>
      <c r="PYK28" s="222">
        <f t="shared" ref="PYK28" si="11458">PYI28*$C$28</f>
        <v>1.0986543745568753E+78</v>
      </c>
      <c r="PYL28" s="222">
        <f t="shared" ref="PYL28" si="11459">PYJ28*$C$28</f>
        <v>0</v>
      </c>
      <c r="PYM28" s="222">
        <f t="shared" ref="PYM28" si="11460">PYK28*$C$28</f>
        <v>1.1316140057935817E+78</v>
      </c>
      <c r="PYN28" s="222">
        <f t="shared" ref="PYN28" si="11461">PYL28*$C$28</f>
        <v>0</v>
      </c>
      <c r="PYO28" s="222">
        <f t="shared" ref="PYO28" si="11462">PYM28*$C$28</f>
        <v>1.1655624259673892E+78</v>
      </c>
      <c r="PYP28" s="222">
        <f t="shared" ref="PYP28" si="11463">PYN28*$C$28</f>
        <v>0</v>
      </c>
      <c r="PYQ28" s="222">
        <f t="shared" ref="PYQ28" si="11464">PYO28*$C$28</f>
        <v>1.2005292987464109E+78</v>
      </c>
      <c r="PYR28" s="222">
        <f t="shared" ref="PYR28" si="11465">PYP28*$C$28</f>
        <v>0</v>
      </c>
      <c r="PYS28" s="222">
        <f t="shared" ref="PYS28" si="11466">PYQ28*$C$28</f>
        <v>1.2365451777088033E+78</v>
      </c>
      <c r="PYT28" s="222">
        <f t="shared" ref="PYT28" si="11467">PYR28*$C$28</f>
        <v>0</v>
      </c>
      <c r="PYU28" s="222">
        <f t="shared" ref="PYU28" si="11468">PYS28*$C$28</f>
        <v>1.2736415330400675E+78</v>
      </c>
      <c r="PYV28" s="222">
        <f t="shared" ref="PYV28" si="11469">PYT28*$C$28</f>
        <v>0</v>
      </c>
      <c r="PYW28" s="222">
        <f t="shared" ref="PYW28" si="11470">PYU28*$C$28</f>
        <v>1.3118507790312695E+78</v>
      </c>
      <c r="PYX28" s="222">
        <f t="shared" ref="PYX28" si="11471">PYV28*$C$28</f>
        <v>0</v>
      </c>
      <c r="PYY28" s="222">
        <f t="shared" ref="PYY28" si="11472">PYW28*$C$28</f>
        <v>1.3512063024022076E+78</v>
      </c>
      <c r="PYZ28" s="222">
        <f t="shared" ref="PYZ28" si="11473">PYX28*$C$28</f>
        <v>0</v>
      </c>
      <c r="PZA28" s="222">
        <f t="shared" ref="PZA28" si="11474">PYY28*$C$28</f>
        <v>1.3917424914742738E+78</v>
      </c>
      <c r="PZB28" s="222">
        <f t="shared" ref="PZB28" si="11475">PYZ28*$C$28</f>
        <v>0</v>
      </c>
      <c r="PZC28" s="222">
        <f t="shared" ref="PZC28" si="11476">PZA28*$C$28</f>
        <v>1.433494766218502E+78</v>
      </c>
      <c r="PZD28" s="222">
        <f t="shared" ref="PZD28" si="11477">PZB28*$C$28</f>
        <v>0</v>
      </c>
      <c r="PZE28" s="222">
        <f t="shared" ref="PZE28" si="11478">PZC28*$C$28</f>
        <v>1.4764996092050571E+78</v>
      </c>
      <c r="PZF28" s="222">
        <f t="shared" ref="PZF28" si="11479">PZD28*$C$28</f>
        <v>0</v>
      </c>
      <c r="PZG28" s="222">
        <f t="shared" ref="PZG28" si="11480">PZE28*$C$28</f>
        <v>1.520794597481209E+78</v>
      </c>
      <c r="PZH28" s="222">
        <f t="shared" ref="PZH28" si="11481">PZF28*$C$28</f>
        <v>0</v>
      </c>
      <c r="PZI28" s="222">
        <f t="shared" ref="PZI28" si="11482">PZG28*$C$28</f>
        <v>1.5664184354056454E+78</v>
      </c>
      <c r="PZJ28" s="222">
        <f t="shared" ref="PZJ28" si="11483">PZH28*$C$28</f>
        <v>0</v>
      </c>
      <c r="PZK28" s="222">
        <f t="shared" ref="PZK28" si="11484">PZI28*$C$28</f>
        <v>1.6134109884678147E+78</v>
      </c>
      <c r="PZL28" s="222">
        <f t="shared" ref="PZL28" si="11485">PZJ28*$C$28</f>
        <v>0</v>
      </c>
      <c r="PZM28" s="222">
        <f t="shared" ref="PZM28" si="11486">PZK28*$C$28</f>
        <v>1.6618133181218491E+78</v>
      </c>
      <c r="PZN28" s="222">
        <f t="shared" ref="PZN28" si="11487">PZL28*$C$28</f>
        <v>0</v>
      </c>
      <c r="PZO28" s="222">
        <f t="shared" ref="PZO28" si="11488">PZM28*$C$28</f>
        <v>1.7116677176655046E+78</v>
      </c>
      <c r="PZP28" s="222">
        <f t="shared" ref="PZP28" si="11489">PZN28*$C$28</f>
        <v>0</v>
      </c>
      <c r="PZQ28" s="222">
        <f t="shared" ref="PZQ28" si="11490">PZO28*$C$28</f>
        <v>1.7630177491954698E+78</v>
      </c>
      <c r="PZR28" s="222">
        <f t="shared" ref="PZR28" si="11491">PZP28*$C$28</f>
        <v>0</v>
      </c>
      <c r="PZS28" s="222">
        <f t="shared" ref="PZS28" si="11492">PZQ28*$C$28</f>
        <v>1.8159082816713339E+78</v>
      </c>
      <c r="PZT28" s="222">
        <f t="shared" ref="PZT28" si="11493">PZR28*$C$28</f>
        <v>0</v>
      </c>
      <c r="PZU28" s="222">
        <f t="shared" ref="PZU28" si="11494">PZS28*$C$28</f>
        <v>1.8703855301214742E+78</v>
      </c>
      <c r="PZV28" s="222">
        <f t="shared" ref="PZV28" si="11495">PZT28*$C$28</f>
        <v>0</v>
      </c>
      <c r="PZW28" s="222">
        <f t="shared" ref="PZW28" si="11496">PZU28*$C$28</f>
        <v>1.9264970960251183E+78</v>
      </c>
      <c r="PZX28" s="222">
        <f t="shared" ref="PZX28" si="11497">PZV28*$C$28</f>
        <v>0</v>
      </c>
      <c r="PZY28" s="222">
        <f t="shared" ref="PZY28" si="11498">PZW28*$C$28</f>
        <v>1.9842920089058718E+78</v>
      </c>
      <c r="PZZ28" s="222">
        <f t="shared" ref="PZZ28" si="11499">PZX28*$C$28</f>
        <v>0</v>
      </c>
      <c r="QAA28" s="222">
        <f t="shared" ref="QAA28" si="11500">PZY28*$C$28</f>
        <v>2.0438207691730481E+78</v>
      </c>
      <c r="QAB28" s="222">
        <f t="shared" ref="QAB28" si="11501">PZZ28*$C$28</f>
        <v>0</v>
      </c>
      <c r="QAC28" s="222">
        <f t="shared" ref="QAC28" si="11502">QAA28*$C$28</f>
        <v>2.1051353922482395E+78</v>
      </c>
      <c r="QAD28" s="222">
        <f t="shared" ref="QAD28" si="11503">QAB28*$C$28</f>
        <v>0</v>
      </c>
      <c r="QAE28" s="222">
        <f t="shared" ref="QAE28" si="11504">QAC28*$C$28</f>
        <v>2.1682894540156869E+78</v>
      </c>
      <c r="QAF28" s="222">
        <f t="shared" ref="QAF28" si="11505">QAD28*$C$28</f>
        <v>0</v>
      </c>
      <c r="QAG28" s="222">
        <f t="shared" ref="QAG28" si="11506">QAE28*$C$28</f>
        <v>2.2333381376361576E+78</v>
      </c>
      <c r="QAH28" s="222">
        <f t="shared" ref="QAH28" si="11507">QAF28*$C$28</f>
        <v>0</v>
      </c>
      <c r="QAI28" s="222">
        <f t="shared" ref="QAI28" si="11508">QAG28*$C$28</f>
        <v>2.3003382817652423E+78</v>
      </c>
      <c r="QAJ28" s="222">
        <f t="shared" ref="QAJ28" si="11509">QAH28*$C$28</f>
        <v>0</v>
      </c>
      <c r="QAK28" s="222">
        <f t="shared" ref="QAK28" si="11510">QAI28*$C$28</f>
        <v>2.3693484302181995E+78</v>
      </c>
      <c r="QAL28" s="222">
        <f t="shared" ref="QAL28" si="11511">QAJ28*$C$28</f>
        <v>0</v>
      </c>
      <c r="QAM28" s="222">
        <f t="shared" ref="QAM28" si="11512">QAK28*$C$28</f>
        <v>2.4404288831247457E+78</v>
      </c>
      <c r="QAN28" s="222">
        <f t="shared" ref="QAN28" si="11513">QAL28*$C$28</f>
        <v>0</v>
      </c>
      <c r="QAO28" s="222">
        <f t="shared" ref="QAO28" si="11514">QAM28*$C$28</f>
        <v>2.513641749618488E+78</v>
      </c>
      <c r="QAP28" s="222">
        <f t="shared" ref="QAP28" si="11515">QAN28*$C$28</f>
        <v>0</v>
      </c>
      <c r="QAQ28" s="222">
        <f t="shared" ref="QAQ28" si="11516">QAO28*$C$28</f>
        <v>2.5890510021070426E+78</v>
      </c>
      <c r="QAR28" s="222">
        <f t="shared" ref="QAR28" si="11517">QAP28*$C$28</f>
        <v>0</v>
      </c>
      <c r="QAS28" s="222">
        <f t="shared" ref="QAS28" si="11518">QAQ28*$C$28</f>
        <v>2.6667225321702541E+78</v>
      </c>
      <c r="QAT28" s="222">
        <f t="shared" ref="QAT28" si="11519">QAR28*$C$28</f>
        <v>0</v>
      </c>
      <c r="QAU28" s="222">
        <f t="shared" ref="QAU28" si="11520">QAS28*$C$28</f>
        <v>2.7467242081353618E+78</v>
      </c>
      <c r="QAV28" s="222">
        <f t="shared" ref="QAV28" si="11521">QAT28*$C$28</f>
        <v>0</v>
      </c>
      <c r="QAW28" s="222">
        <f t="shared" ref="QAW28" si="11522">QAU28*$C$28</f>
        <v>2.8291259343794229E+78</v>
      </c>
      <c r="QAX28" s="222">
        <f t="shared" ref="QAX28" si="11523">QAV28*$C$28</f>
        <v>0</v>
      </c>
      <c r="QAY28" s="222">
        <f t="shared" ref="QAY28" si="11524">QAW28*$C$28</f>
        <v>2.9139997124108056E+78</v>
      </c>
      <c r="QAZ28" s="222">
        <f t="shared" ref="QAZ28" si="11525">QAX28*$C$28</f>
        <v>0</v>
      </c>
      <c r="QBA28" s="222">
        <f t="shared" ref="QBA28" si="11526">QAY28*$C$28</f>
        <v>3.0014197037831297E+78</v>
      </c>
      <c r="QBB28" s="222">
        <f t="shared" ref="QBB28" si="11527">QAZ28*$C$28</f>
        <v>0</v>
      </c>
      <c r="QBC28" s="222">
        <f t="shared" ref="QBC28" si="11528">QBA28*$C$28</f>
        <v>3.0914622948966235E+78</v>
      </c>
      <c r="QBD28" s="222">
        <f t="shared" ref="QBD28" si="11529">QBB28*$C$28</f>
        <v>0</v>
      </c>
      <c r="QBE28" s="222">
        <f t="shared" ref="QBE28" si="11530">QBC28*$C$28</f>
        <v>3.1842061637435224E+78</v>
      </c>
      <c r="QBF28" s="222">
        <f t="shared" ref="QBF28" si="11531">QBD28*$C$28</f>
        <v>0</v>
      </c>
      <c r="QBG28" s="222">
        <f t="shared" ref="QBG28" si="11532">QBE28*$C$28</f>
        <v>3.2797323486558282E+78</v>
      </c>
      <c r="QBH28" s="222">
        <f t="shared" ref="QBH28" si="11533">QBF28*$C$28</f>
        <v>0</v>
      </c>
      <c r="QBI28" s="222">
        <f t="shared" ref="QBI28" si="11534">QBG28*$C$28</f>
        <v>3.3781243191155031E+78</v>
      </c>
      <c r="QBJ28" s="222">
        <f t="shared" ref="QBJ28" si="11535">QBH28*$C$28</f>
        <v>0</v>
      </c>
      <c r="QBK28" s="222">
        <f t="shared" ref="QBK28" si="11536">QBI28*$C$28</f>
        <v>3.4794680486889685E+78</v>
      </c>
      <c r="QBL28" s="222">
        <f t="shared" ref="QBL28" si="11537">QBJ28*$C$28</f>
        <v>0</v>
      </c>
      <c r="QBM28" s="222">
        <f t="shared" ref="QBM28" si="11538">QBK28*$C$28</f>
        <v>3.5838520901496377E+78</v>
      </c>
      <c r="QBN28" s="222">
        <f t="shared" ref="QBN28" si="11539">QBL28*$C$28</f>
        <v>0</v>
      </c>
      <c r="QBO28" s="222">
        <f t="shared" ref="QBO28" si="11540">QBM28*$C$28</f>
        <v>3.6913676528541271E+78</v>
      </c>
      <c r="QBP28" s="222">
        <f t="shared" ref="QBP28" si="11541">QBN28*$C$28</f>
        <v>0</v>
      </c>
      <c r="QBQ28" s="222">
        <f t="shared" ref="QBQ28" si="11542">QBO28*$C$28</f>
        <v>3.8021086824397513E+78</v>
      </c>
      <c r="QBR28" s="222">
        <f t="shared" ref="QBR28" si="11543">QBP28*$C$28</f>
        <v>0</v>
      </c>
      <c r="QBS28" s="222">
        <f t="shared" ref="QBS28" si="11544">QBQ28*$C$28</f>
        <v>3.9161719429129438E+78</v>
      </c>
      <c r="QBT28" s="222">
        <f t="shared" ref="QBT28" si="11545">QBR28*$C$28</f>
        <v>0</v>
      </c>
      <c r="QBU28" s="222">
        <f t="shared" ref="QBU28" si="11546">QBS28*$C$28</f>
        <v>4.0336571012003323E+78</v>
      </c>
      <c r="QBV28" s="222">
        <f t="shared" ref="QBV28" si="11547">QBT28*$C$28</f>
        <v>0</v>
      </c>
      <c r="QBW28" s="222">
        <f t="shared" ref="QBW28" si="11548">QBU28*$C$28</f>
        <v>4.154666814236342E+78</v>
      </c>
      <c r="QBX28" s="222">
        <f t="shared" ref="QBX28" si="11549">QBV28*$C$28</f>
        <v>0</v>
      </c>
      <c r="QBY28" s="222">
        <f t="shared" ref="QBY28" si="11550">QBW28*$C$28</f>
        <v>4.279306818663432E+78</v>
      </c>
      <c r="QBZ28" s="222">
        <f t="shared" ref="QBZ28" si="11551">QBX28*$C$28</f>
        <v>0</v>
      </c>
      <c r="QCA28" s="222">
        <f t="shared" ref="QCA28" si="11552">QBY28*$C$28</f>
        <v>4.4076860232233348E+78</v>
      </c>
      <c r="QCB28" s="222">
        <f t="shared" ref="QCB28" si="11553">QBZ28*$C$28</f>
        <v>0</v>
      </c>
      <c r="QCC28" s="222">
        <f t="shared" ref="QCC28" si="11554">QCA28*$C$28</f>
        <v>4.5399166039200347E+78</v>
      </c>
      <c r="QCD28" s="222">
        <f t="shared" ref="QCD28" si="11555">QCB28*$C$28</f>
        <v>0</v>
      </c>
      <c r="QCE28" s="222">
        <f t="shared" ref="QCE28" si="11556">QCC28*$C$28</f>
        <v>4.6761141020376356E+78</v>
      </c>
      <c r="QCF28" s="222">
        <f t="shared" ref="QCF28" si="11557">QCD28*$C$28</f>
        <v>0</v>
      </c>
      <c r="QCG28" s="222">
        <f t="shared" ref="QCG28" si="11558">QCE28*$C$28</f>
        <v>4.8163975250987644E+78</v>
      </c>
      <c r="QCH28" s="222">
        <f t="shared" ref="QCH28" si="11559">QCF28*$C$28</f>
        <v>0</v>
      </c>
      <c r="QCI28" s="222">
        <f t="shared" ref="QCI28" si="11560">QCG28*$C$28</f>
        <v>4.9608894508517274E+78</v>
      </c>
      <c r="QCJ28" s="222">
        <f t="shared" ref="QCJ28" si="11561">QCH28*$C$28</f>
        <v>0</v>
      </c>
      <c r="QCK28" s="222">
        <f t="shared" ref="QCK28" si="11562">QCI28*$C$28</f>
        <v>5.1097161343772794E+78</v>
      </c>
      <c r="QCL28" s="222">
        <f t="shared" ref="QCL28" si="11563">QCJ28*$C$28</f>
        <v>0</v>
      </c>
      <c r="QCM28" s="222">
        <f t="shared" ref="QCM28" si="11564">QCK28*$C$28</f>
        <v>5.2630076184085975E+78</v>
      </c>
      <c r="QCN28" s="222">
        <f t="shared" ref="QCN28" si="11565">QCL28*$C$28</f>
        <v>0</v>
      </c>
      <c r="QCO28" s="222">
        <f t="shared" ref="QCO28" si="11566">QCM28*$C$28</f>
        <v>5.4208978469608552E+78</v>
      </c>
      <c r="QCP28" s="222">
        <f t="shared" ref="QCP28" si="11567">QCN28*$C$28</f>
        <v>0</v>
      </c>
      <c r="QCQ28" s="222">
        <f t="shared" ref="QCQ28" si="11568">QCO28*$C$28</f>
        <v>5.5835247823696806E+78</v>
      </c>
      <c r="QCR28" s="222">
        <f t="shared" ref="QCR28" si="11569">QCP28*$C$28</f>
        <v>0</v>
      </c>
      <c r="QCS28" s="222">
        <f t="shared" ref="QCS28" si="11570">QCQ28*$C$28</f>
        <v>5.7510305258407711E+78</v>
      </c>
      <c r="QCT28" s="222">
        <f t="shared" ref="QCT28" si="11571">QCR28*$C$28</f>
        <v>0</v>
      </c>
      <c r="QCU28" s="222">
        <f t="shared" ref="QCU28" si="11572">QCS28*$C$28</f>
        <v>5.9235614416159942E+78</v>
      </c>
      <c r="QCV28" s="222">
        <f t="shared" ref="QCV28" si="11573">QCT28*$C$28</f>
        <v>0</v>
      </c>
      <c r="QCW28" s="222">
        <f t="shared" ref="QCW28" si="11574">QCU28*$C$28</f>
        <v>6.1012682848644746E+78</v>
      </c>
      <c r="QCX28" s="222">
        <f t="shared" ref="QCX28" si="11575">QCV28*$C$28</f>
        <v>0</v>
      </c>
      <c r="QCY28" s="222">
        <f t="shared" ref="QCY28" si="11576">QCW28*$C$28</f>
        <v>6.2843063334104093E+78</v>
      </c>
      <c r="QCZ28" s="222">
        <f t="shared" ref="QCZ28" si="11577">QCX28*$C$28</f>
        <v>0</v>
      </c>
      <c r="QDA28" s="222">
        <f t="shared" ref="QDA28" si="11578">QCY28*$C$28</f>
        <v>6.4728355234127218E+78</v>
      </c>
      <c r="QDB28" s="222">
        <f t="shared" ref="QDB28" si="11579">QCZ28*$C$28</f>
        <v>0</v>
      </c>
      <c r="QDC28" s="222">
        <f t="shared" ref="QDC28" si="11580">QDA28*$C$28</f>
        <v>6.6670205891151033E+78</v>
      </c>
      <c r="QDD28" s="222">
        <f t="shared" ref="QDD28" si="11581">QDB28*$C$28</f>
        <v>0</v>
      </c>
      <c r="QDE28" s="222">
        <f t="shared" ref="QDE28" si="11582">QDC28*$C$28</f>
        <v>6.8670312067885568E+78</v>
      </c>
      <c r="QDF28" s="222">
        <f t="shared" ref="QDF28" si="11583">QDD28*$C$28</f>
        <v>0</v>
      </c>
      <c r="QDG28" s="222">
        <f t="shared" ref="QDG28" si="11584">QDE28*$C$28</f>
        <v>7.0730421429922139E+78</v>
      </c>
      <c r="QDH28" s="222">
        <f t="shared" ref="QDH28" si="11585">QDF28*$C$28</f>
        <v>0</v>
      </c>
      <c r="QDI28" s="222">
        <f t="shared" ref="QDI28" si="11586">QDG28*$C$28</f>
        <v>7.2852334072819803E+78</v>
      </c>
      <c r="QDJ28" s="222">
        <f t="shared" ref="QDJ28" si="11587">QDH28*$C$28</f>
        <v>0</v>
      </c>
      <c r="QDK28" s="222">
        <f t="shared" ref="QDK28" si="11588">QDI28*$C$28</f>
        <v>7.5037904095004404E+78</v>
      </c>
      <c r="QDL28" s="222">
        <f t="shared" ref="QDL28" si="11589">QDJ28*$C$28</f>
        <v>0</v>
      </c>
      <c r="QDM28" s="222">
        <f t="shared" ref="QDM28" si="11590">QDK28*$C$28</f>
        <v>7.7289041217854541E+78</v>
      </c>
      <c r="QDN28" s="222">
        <f t="shared" ref="QDN28" si="11591">QDL28*$C$28</f>
        <v>0</v>
      </c>
      <c r="QDO28" s="222">
        <f t="shared" ref="QDO28" si="11592">QDM28*$C$28</f>
        <v>7.9607712454390175E+78</v>
      </c>
      <c r="QDP28" s="222">
        <f t="shared" ref="QDP28" si="11593">QDN28*$C$28</f>
        <v>0</v>
      </c>
      <c r="QDQ28" s="222">
        <f t="shared" ref="QDQ28" si="11594">QDO28*$C$28</f>
        <v>8.1995943828021887E+78</v>
      </c>
      <c r="QDR28" s="222">
        <f t="shared" ref="QDR28" si="11595">QDP28*$C$28</f>
        <v>0</v>
      </c>
      <c r="QDS28" s="222">
        <f t="shared" ref="QDS28" si="11596">QDQ28*$C$28</f>
        <v>8.4455822142862554E+78</v>
      </c>
      <c r="QDT28" s="222">
        <f t="shared" ref="QDT28" si="11597">QDR28*$C$28</f>
        <v>0</v>
      </c>
      <c r="QDU28" s="222">
        <f t="shared" ref="QDU28" si="11598">QDS28*$C$28</f>
        <v>8.6989496807148426E+78</v>
      </c>
      <c r="QDV28" s="222">
        <f t="shared" ref="QDV28" si="11599">QDT28*$C$28</f>
        <v>0</v>
      </c>
      <c r="QDW28" s="222">
        <f t="shared" ref="QDW28" si="11600">QDU28*$C$28</f>
        <v>8.9599181711362878E+78</v>
      </c>
      <c r="QDX28" s="222">
        <f t="shared" ref="QDX28" si="11601">QDV28*$C$28</f>
        <v>0</v>
      </c>
      <c r="QDY28" s="222">
        <f t="shared" ref="QDY28" si="11602">QDW28*$C$28</f>
        <v>9.2287157162703771E+78</v>
      </c>
      <c r="QDZ28" s="222">
        <f t="shared" ref="QDZ28" si="11603">QDX28*$C$28</f>
        <v>0</v>
      </c>
      <c r="QEA28" s="222">
        <f t="shared" ref="QEA28" si="11604">QDY28*$C$28</f>
        <v>9.5055771877584888E+78</v>
      </c>
      <c r="QEB28" s="222">
        <f t="shared" ref="QEB28" si="11605">QDZ28*$C$28</f>
        <v>0</v>
      </c>
      <c r="QEC28" s="222">
        <f t="shared" ref="QEC28" si="11606">QEA28*$C$28</f>
        <v>9.7907445033912443E+78</v>
      </c>
      <c r="QED28" s="222">
        <f t="shared" ref="QED28" si="11607">QEB28*$C$28</f>
        <v>0</v>
      </c>
      <c r="QEE28" s="222">
        <f t="shared" ref="QEE28" si="11608">QEC28*$C$28</f>
        <v>1.0084466838492982E+79</v>
      </c>
      <c r="QEF28" s="222">
        <f t="shared" ref="QEF28" si="11609">QED28*$C$28</f>
        <v>0</v>
      </c>
      <c r="QEG28" s="222">
        <f t="shared" ref="QEG28" si="11610">QEE28*$C$28</f>
        <v>1.0387000843647771E+79</v>
      </c>
      <c r="QEH28" s="222">
        <f t="shared" ref="QEH28" si="11611">QEF28*$C$28</f>
        <v>0</v>
      </c>
      <c r="QEI28" s="222">
        <f t="shared" ref="QEI28" si="11612">QEG28*$C$28</f>
        <v>1.0698610868957205E+79</v>
      </c>
      <c r="QEJ28" s="222">
        <f t="shared" ref="QEJ28" si="11613">QEH28*$C$28</f>
        <v>0</v>
      </c>
      <c r="QEK28" s="222">
        <f t="shared" ref="QEK28" si="11614">QEI28*$C$28</f>
        <v>1.1019569195025921E+79</v>
      </c>
      <c r="QEL28" s="222">
        <f t="shared" ref="QEL28" si="11615">QEJ28*$C$28</f>
        <v>0</v>
      </c>
      <c r="QEM28" s="222">
        <f t="shared" ref="QEM28" si="11616">QEK28*$C$28</f>
        <v>1.1350156270876698E+79</v>
      </c>
      <c r="QEN28" s="222">
        <f t="shared" ref="QEN28" si="11617">QEL28*$C$28</f>
        <v>0</v>
      </c>
      <c r="QEO28" s="222">
        <f t="shared" ref="QEO28" si="11618">QEM28*$C$28</f>
        <v>1.1690660959003E+79</v>
      </c>
      <c r="QEP28" s="222">
        <f t="shared" ref="QEP28" si="11619">QEN28*$C$28</f>
        <v>0</v>
      </c>
      <c r="QEQ28" s="222">
        <f t="shared" ref="QEQ28" si="11620">QEO28*$C$28</f>
        <v>1.2041380787773091E+79</v>
      </c>
      <c r="QER28" s="222">
        <f t="shared" ref="QER28" si="11621">QEP28*$C$28</f>
        <v>0</v>
      </c>
      <c r="QES28" s="222">
        <f t="shared" ref="QES28" si="11622">QEQ28*$C$28</f>
        <v>1.2402622211406284E+79</v>
      </c>
      <c r="QET28" s="222">
        <f t="shared" ref="QET28" si="11623">QER28*$C$28</f>
        <v>0</v>
      </c>
      <c r="QEU28" s="222">
        <f t="shared" ref="QEU28" si="11624">QES28*$C$28</f>
        <v>1.2774700877748472E+79</v>
      </c>
      <c r="QEV28" s="222">
        <f t="shared" ref="QEV28" si="11625">QET28*$C$28</f>
        <v>0</v>
      </c>
      <c r="QEW28" s="222">
        <f t="shared" ref="QEW28" si="11626">QEU28*$C$28</f>
        <v>1.3157941904080927E+79</v>
      </c>
      <c r="QEX28" s="222">
        <f t="shared" ref="QEX28" si="11627">QEV28*$C$28</f>
        <v>0</v>
      </c>
      <c r="QEY28" s="222">
        <f t="shared" ref="QEY28" si="11628">QEW28*$C$28</f>
        <v>1.3552680161203356E+79</v>
      </c>
      <c r="QEZ28" s="222">
        <f t="shared" ref="QEZ28" si="11629">QEX28*$C$28</f>
        <v>0</v>
      </c>
      <c r="QFA28" s="222">
        <f t="shared" ref="QFA28" si="11630">QEY28*$C$28</f>
        <v>1.3959260566039457E+79</v>
      </c>
      <c r="QFB28" s="222">
        <f t="shared" ref="QFB28" si="11631">QEZ28*$C$28</f>
        <v>0</v>
      </c>
      <c r="QFC28" s="222">
        <f t="shared" ref="QFC28" si="11632">QFA28*$C$28</f>
        <v>1.4378038383020641E+79</v>
      </c>
      <c r="QFD28" s="222">
        <f t="shared" ref="QFD28" si="11633">QFB28*$C$28</f>
        <v>0</v>
      </c>
      <c r="QFE28" s="222">
        <f t="shared" ref="QFE28" si="11634">QFC28*$C$28</f>
        <v>1.4809379534511261E+79</v>
      </c>
      <c r="QFF28" s="222">
        <f t="shared" ref="QFF28" si="11635">QFD28*$C$28</f>
        <v>0</v>
      </c>
      <c r="QFG28" s="222">
        <f t="shared" ref="QFG28" si="11636">QFE28*$C$28</f>
        <v>1.5253660920546598E+79</v>
      </c>
      <c r="QFH28" s="222">
        <f t="shared" ref="QFH28" si="11637">QFF28*$C$28</f>
        <v>0</v>
      </c>
      <c r="QFI28" s="222">
        <f t="shared" ref="QFI28" si="11638">QFG28*$C$28</f>
        <v>1.5711270748162996E+79</v>
      </c>
      <c r="QFJ28" s="222">
        <f t="shared" ref="QFJ28" si="11639">QFH28*$C$28</f>
        <v>0</v>
      </c>
      <c r="QFK28" s="222">
        <f t="shared" ref="QFK28" si="11640">QFI28*$C$28</f>
        <v>1.6182608870607887E+79</v>
      </c>
      <c r="QFL28" s="222">
        <f t="shared" ref="QFL28" si="11641">QFJ28*$C$28</f>
        <v>0</v>
      </c>
      <c r="QFM28" s="222">
        <f t="shared" ref="QFM28" si="11642">QFK28*$C$28</f>
        <v>1.6668087136726124E+79</v>
      </c>
      <c r="QFN28" s="222">
        <f t="shared" ref="QFN28" si="11643">QFL28*$C$28</f>
        <v>0</v>
      </c>
      <c r="QFO28" s="222">
        <f t="shared" ref="QFO28" si="11644">QFM28*$C$28</f>
        <v>1.7168129750827907E+79</v>
      </c>
      <c r="QFP28" s="222">
        <f t="shared" ref="QFP28" si="11645">QFN28*$C$28</f>
        <v>0</v>
      </c>
      <c r="QFQ28" s="222">
        <f t="shared" ref="QFQ28" si="11646">QFO28*$C$28</f>
        <v>1.7683173643352746E+79</v>
      </c>
      <c r="QFR28" s="222">
        <f t="shared" ref="QFR28" si="11647">QFP28*$C$28</f>
        <v>0</v>
      </c>
      <c r="QFS28" s="222">
        <f t="shared" ref="QFS28" si="11648">QFQ28*$C$28</f>
        <v>1.821366885265333E+79</v>
      </c>
      <c r="QFT28" s="222">
        <f t="shared" ref="QFT28" si="11649">QFR28*$C$28</f>
        <v>0</v>
      </c>
      <c r="QFU28" s="222">
        <f t="shared" ref="QFU28" si="11650">QFS28*$C$28</f>
        <v>1.8760078918232931E+79</v>
      </c>
      <c r="QFV28" s="222">
        <f t="shared" ref="QFV28" si="11651">QFT28*$C$28</f>
        <v>0</v>
      </c>
      <c r="QFW28" s="222">
        <f t="shared" ref="QFW28" si="11652">QFU28*$C$28</f>
        <v>1.932288128577992E+79</v>
      </c>
      <c r="QFX28" s="222">
        <f t="shared" ref="QFX28" si="11653">QFV28*$C$28</f>
        <v>0</v>
      </c>
      <c r="QFY28" s="222">
        <f t="shared" ref="QFY28" si="11654">QFW28*$C$28</f>
        <v>1.9902567724353319E+79</v>
      </c>
      <c r="QFZ28" s="222">
        <f t="shared" ref="QFZ28" si="11655">QFX28*$C$28</f>
        <v>0</v>
      </c>
      <c r="QGA28" s="222">
        <f t="shared" ref="QGA28" si="11656">QFY28*$C$28</f>
        <v>2.049964475608392E+79</v>
      </c>
      <c r="QGB28" s="222">
        <f t="shared" ref="QGB28" si="11657">QFZ28*$C$28</f>
        <v>0</v>
      </c>
      <c r="QGC28" s="222">
        <f t="shared" ref="QGC28" si="11658">QGA28*$C$28</f>
        <v>2.1114634098766437E+79</v>
      </c>
      <c r="QGD28" s="222">
        <f t="shared" ref="QGD28" si="11659">QGB28*$C$28</f>
        <v>0</v>
      </c>
      <c r="QGE28" s="222">
        <f t="shared" ref="QGE28" si="11660">QGC28*$C$28</f>
        <v>2.174807312172943E+79</v>
      </c>
      <c r="QGF28" s="222">
        <f t="shared" ref="QGF28" si="11661">QGD28*$C$28</f>
        <v>0</v>
      </c>
      <c r="QGG28" s="222">
        <f t="shared" ref="QGG28" si="11662">QGE28*$C$28</f>
        <v>2.2400515315381314E+79</v>
      </c>
      <c r="QGH28" s="222">
        <f t="shared" ref="QGH28" si="11663">QGF28*$C$28</f>
        <v>0</v>
      </c>
      <c r="QGI28" s="222">
        <f t="shared" ref="QGI28" si="11664">QGG28*$C$28</f>
        <v>2.3072530774842753E+79</v>
      </c>
      <c r="QGJ28" s="222">
        <f t="shared" ref="QGJ28" si="11665">QGH28*$C$28</f>
        <v>0</v>
      </c>
      <c r="QGK28" s="222">
        <f t="shared" ref="QGK28" si="11666">QGI28*$C$28</f>
        <v>2.3764706698088035E+79</v>
      </c>
      <c r="QGL28" s="222">
        <f t="shared" ref="QGL28" si="11667">QGJ28*$C$28</f>
        <v>0</v>
      </c>
      <c r="QGM28" s="222">
        <f t="shared" ref="QGM28" si="11668">QGK28*$C$28</f>
        <v>2.4477647899030678E+79</v>
      </c>
      <c r="QGN28" s="222">
        <f t="shared" ref="QGN28" si="11669">QGL28*$C$28</f>
        <v>0</v>
      </c>
      <c r="QGO28" s="222">
        <f t="shared" ref="QGO28" si="11670">QGM28*$C$28</f>
        <v>2.5211977336001599E+79</v>
      </c>
      <c r="QGP28" s="222">
        <f t="shared" ref="QGP28" si="11671">QGN28*$C$28</f>
        <v>0</v>
      </c>
      <c r="QGQ28" s="222">
        <f t="shared" ref="QGQ28" si="11672">QGO28*$C$28</f>
        <v>2.5968336656081646E+79</v>
      </c>
      <c r="QGR28" s="222">
        <f t="shared" ref="QGR28" si="11673">QGP28*$C$28</f>
        <v>0</v>
      </c>
      <c r="QGS28" s="222">
        <f t="shared" ref="QGS28" si="11674">QGQ28*$C$28</f>
        <v>2.6747386755764096E+79</v>
      </c>
      <c r="QGT28" s="222">
        <f t="shared" ref="QGT28" si="11675">QGR28*$C$28</f>
        <v>0</v>
      </c>
      <c r="QGU28" s="222">
        <f t="shared" ref="QGU28" si="11676">QGS28*$C$28</f>
        <v>2.7549808358437021E+79</v>
      </c>
      <c r="QGV28" s="222">
        <f t="shared" ref="QGV28" si="11677">QGT28*$C$28</f>
        <v>0</v>
      </c>
      <c r="QGW28" s="222">
        <f t="shared" ref="QGW28" si="11678">QGU28*$C$28</f>
        <v>2.8376302609190132E+79</v>
      </c>
      <c r="QGX28" s="222">
        <f t="shared" ref="QGX28" si="11679">QGV28*$C$28</f>
        <v>0</v>
      </c>
      <c r="QGY28" s="222">
        <f t="shared" ref="QGY28" si="11680">QGW28*$C$28</f>
        <v>2.9227591687465837E+79</v>
      </c>
      <c r="QGZ28" s="222">
        <f t="shared" ref="QGZ28" si="11681">QGX28*$C$28</f>
        <v>0</v>
      </c>
      <c r="QHA28" s="222">
        <f t="shared" ref="QHA28" si="11682">QGY28*$C$28</f>
        <v>3.0104419438089811E+79</v>
      </c>
      <c r="QHB28" s="222">
        <f t="shared" ref="QHB28" si="11683">QGZ28*$C$28</f>
        <v>0</v>
      </c>
      <c r="QHC28" s="222">
        <f t="shared" ref="QHC28" si="11684">QHA28*$C$28</f>
        <v>3.1007552021232506E+79</v>
      </c>
      <c r="QHD28" s="222">
        <f t="shared" ref="QHD28" si="11685">QHB28*$C$28</f>
        <v>0</v>
      </c>
      <c r="QHE28" s="222">
        <f t="shared" ref="QHE28" si="11686">QHC28*$C$28</f>
        <v>3.1937778581869484E+79</v>
      </c>
      <c r="QHF28" s="222">
        <f t="shared" ref="QHF28" si="11687">QHD28*$C$28</f>
        <v>0</v>
      </c>
      <c r="QHG28" s="222">
        <f t="shared" ref="QHG28" si="11688">QHE28*$C$28</f>
        <v>3.2895911939325571E+79</v>
      </c>
      <c r="QHH28" s="222">
        <f t="shared" ref="QHH28" si="11689">QHF28*$C$28</f>
        <v>0</v>
      </c>
      <c r="QHI28" s="222">
        <f t="shared" ref="QHI28" si="11690">QHG28*$C$28</f>
        <v>3.3882789297505338E+79</v>
      </c>
      <c r="QHJ28" s="222">
        <f t="shared" ref="QHJ28" si="11691">QHH28*$C$28</f>
        <v>0</v>
      </c>
      <c r="QHK28" s="222">
        <f t="shared" ref="QHK28" si="11692">QHI28*$C$28</f>
        <v>3.4899272976430497E+79</v>
      </c>
      <c r="QHL28" s="222">
        <f t="shared" ref="QHL28" si="11693">QHJ28*$C$28</f>
        <v>0</v>
      </c>
      <c r="QHM28" s="222">
        <f t="shared" ref="QHM28" si="11694">QHK28*$C$28</f>
        <v>3.5946251165723414E+79</v>
      </c>
      <c r="QHN28" s="222">
        <f t="shared" ref="QHN28" si="11695">QHL28*$C$28</f>
        <v>0</v>
      </c>
      <c r="QHO28" s="222">
        <f t="shared" ref="QHO28" si="11696">QHM28*$C$28</f>
        <v>3.702463870069512E+79</v>
      </c>
      <c r="QHP28" s="222">
        <f t="shared" ref="QHP28" si="11697">QHN28*$C$28</f>
        <v>0</v>
      </c>
      <c r="QHQ28" s="222">
        <f t="shared" ref="QHQ28" si="11698">QHO28*$C$28</f>
        <v>3.8135377861715976E+79</v>
      </c>
      <c r="QHR28" s="222">
        <f t="shared" ref="QHR28" si="11699">QHP28*$C$28</f>
        <v>0</v>
      </c>
      <c r="QHS28" s="222">
        <f t="shared" ref="QHS28" si="11700">QHQ28*$C$28</f>
        <v>3.9279439197567456E+79</v>
      </c>
      <c r="QHT28" s="222">
        <f t="shared" ref="QHT28" si="11701">QHR28*$C$28</f>
        <v>0</v>
      </c>
      <c r="QHU28" s="222">
        <f t="shared" ref="QHU28" si="11702">QHS28*$C$28</f>
        <v>4.0457822373494478E+79</v>
      </c>
      <c r="QHV28" s="222">
        <f t="shared" ref="QHV28" si="11703">QHT28*$C$28</f>
        <v>0</v>
      </c>
      <c r="QHW28" s="222">
        <f t="shared" ref="QHW28" si="11704">QHU28*$C$28</f>
        <v>4.1671557044699313E+79</v>
      </c>
      <c r="QHX28" s="222">
        <f t="shared" ref="QHX28" si="11705">QHV28*$C$28</f>
        <v>0</v>
      </c>
      <c r="QHY28" s="222">
        <f t="shared" ref="QHY28" si="11706">QHW28*$C$28</f>
        <v>4.2921703756040296E+79</v>
      </c>
      <c r="QHZ28" s="222">
        <f t="shared" ref="QHZ28" si="11707">QHX28*$C$28</f>
        <v>0</v>
      </c>
      <c r="QIA28" s="222">
        <f t="shared" ref="QIA28" si="11708">QHY28*$C$28</f>
        <v>4.4209354868721508E+79</v>
      </c>
      <c r="QIB28" s="222">
        <f t="shared" ref="QIB28" si="11709">QHZ28*$C$28</f>
        <v>0</v>
      </c>
      <c r="QIC28" s="222">
        <f t="shared" ref="QIC28" si="11710">QIA28*$C$28</f>
        <v>4.5535635514783155E+79</v>
      </c>
      <c r="QID28" s="222">
        <f t="shared" ref="QID28" si="11711">QIB28*$C$28</f>
        <v>0</v>
      </c>
      <c r="QIE28" s="222">
        <f t="shared" ref="QIE28" si="11712">QIC28*$C$28</f>
        <v>4.6901704580226651E+79</v>
      </c>
      <c r="QIF28" s="222">
        <f t="shared" ref="QIF28" si="11713">QID28*$C$28</f>
        <v>0</v>
      </c>
      <c r="QIG28" s="222">
        <f t="shared" ref="QIG28" si="11714">QIE28*$C$28</f>
        <v>4.8308755717633456E+79</v>
      </c>
      <c r="QIH28" s="222">
        <f t="shared" ref="QIH28" si="11715">QIF28*$C$28</f>
        <v>0</v>
      </c>
      <c r="QII28" s="222">
        <f t="shared" ref="QII28" si="11716">QIG28*$C$28</f>
        <v>4.9758018389162461E+79</v>
      </c>
      <c r="QIJ28" s="222">
        <f t="shared" ref="QIJ28" si="11717">QIH28*$C$28</f>
        <v>0</v>
      </c>
      <c r="QIK28" s="222">
        <f t="shared" ref="QIK28" si="11718">QII28*$C$28</f>
        <v>5.1250758940837335E+79</v>
      </c>
      <c r="QIL28" s="222">
        <f t="shared" ref="QIL28" si="11719">QIJ28*$C$28</f>
        <v>0</v>
      </c>
      <c r="QIM28" s="222">
        <f t="shared" ref="QIM28" si="11720">QIK28*$C$28</f>
        <v>5.278828170906246E+79</v>
      </c>
      <c r="QIN28" s="222">
        <f t="shared" ref="QIN28" si="11721">QIL28*$C$28</f>
        <v>0</v>
      </c>
      <c r="QIO28" s="222">
        <f t="shared" ref="QIO28" si="11722">QIM28*$C$28</f>
        <v>5.4371930160334336E+79</v>
      </c>
      <c r="QIP28" s="222">
        <f t="shared" ref="QIP28" si="11723">QIN28*$C$28</f>
        <v>0</v>
      </c>
      <c r="QIQ28" s="222">
        <f t="shared" ref="QIQ28" si="11724">QIO28*$C$28</f>
        <v>5.6003088065144366E+79</v>
      </c>
      <c r="QIR28" s="222">
        <f t="shared" ref="QIR28" si="11725">QIP28*$C$28</f>
        <v>0</v>
      </c>
      <c r="QIS28" s="222">
        <f t="shared" ref="QIS28" si="11726">QIQ28*$C$28</f>
        <v>5.76831807070987E+79</v>
      </c>
      <c r="QIT28" s="222">
        <f t="shared" ref="QIT28" si="11727">QIR28*$C$28</f>
        <v>0</v>
      </c>
      <c r="QIU28" s="222">
        <f t="shared" ref="QIU28" si="11728">QIS28*$C$28</f>
        <v>5.9413676128311661E+79</v>
      </c>
      <c r="QIV28" s="222">
        <f t="shared" ref="QIV28" si="11729">QIT28*$C$28</f>
        <v>0</v>
      </c>
      <c r="QIW28" s="222">
        <f t="shared" ref="QIW28" si="11730">QIU28*$C$28</f>
        <v>6.1196086412161016E+79</v>
      </c>
      <c r="QIX28" s="222">
        <f t="shared" ref="QIX28" si="11731">QIV28*$C$28</f>
        <v>0</v>
      </c>
      <c r="QIY28" s="222">
        <f t="shared" ref="QIY28" si="11732">QIW28*$C$28</f>
        <v>6.3031969004525847E+79</v>
      </c>
      <c r="QIZ28" s="222">
        <f t="shared" ref="QIZ28" si="11733">QIX28*$C$28</f>
        <v>0</v>
      </c>
      <c r="QJA28" s="222">
        <f t="shared" ref="QJA28" si="11734">QIY28*$C$28</f>
        <v>6.4922928074661626E+79</v>
      </c>
      <c r="QJB28" s="222">
        <f t="shared" ref="QJB28" si="11735">QIZ28*$C$28</f>
        <v>0</v>
      </c>
      <c r="QJC28" s="222">
        <f t="shared" ref="QJC28" si="11736">QJA28*$C$28</f>
        <v>6.687061591690148E+79</v>
      </c>
      <c r="QJD28" s="222">
        <f t="shared" ref="QJD28" si="11737">QJB28*$C$28</f>
        <v>0</v>
      </c>
      <c r="QJE28" s="222">
        <f t="shared" ref="QJE28" si="11738">QJC28*$C$28</f>
        <v>6.8876734394408522E+79</v>
      </c>
      <c r="QJF28" s="222">
        <f t="shared" ref="QJF28" si="11739">QJD28*$C$28</f>
        <v>0</v>
      </c>
      <c r="QJG28" s="222">
        <f t="shared" ref="QJG28" si="11740">QJE28*$C$28</f>
        <v>7.0943036426240785E+79</v>
      </c>
      <c r="QJH28" s="222">
        <f t="shared" ref="QJH28" si="11741">QJF28*$C$28</f>
        <v>0</v>
      </c>
      <c r="QJI28" s="222">
        <f t="shared" ref="QJI28" si="11742">QJG28*$C$28</f>
        <v>7.307132751902801E+79</v>
      </c>
      <c r="QJJ28" s="222">
        <f t="shared" ref="QJJ28" si="11743">QJH28*$C$28</f>
        <v>0</v>
      </c>
      <c r="QJK28" s="222">
        <f t="shared" ref="QJK28" si="11744">QJI28*$C$28</f>
        <v>7.5263467344598852E+79</v>
      </c>
      <c r="QJL28" s="222">
        <f t="shared" ref="QJL28" si="11745">QJJ28*$C$28</f>
        <v>0</v>
      </c>
      <c r="QJM28" s="222">
        <f t="shared" ref="QJM28" si="11746">QJK28*$C$28</f>
        <v>7.7521371364936824E+79</v>
      </c>
      <c r="QJN28" s="222">
        <f t="shared" ref="QJN28" si="11747">QJL28*$C$28</f>
        <v>0</v>
      </c>
      <c r="QJO28" s="222">
        <f t="shared" ref="QJO28" si="11748">QJM28*$C$28</f>
        <v>7.9847012505884933E+79</v>
      </c>
      <c r="QJP28" s="222">
        <f t="shared" ref="QJP28" si="11749">QJN28*$C$28</f>
        <v>0</v>
      </c>
      <c r="QJQ28" s="222">
        <f t="shared" ref="QJQ28" si="11750">QJO28*$C$28</f>
        <v>8.2242422881061488E+79</v>
      </c>
      <c r="QJR28" s="222">
        <f t="shared" ref="QJR28" si="11751">QJP28*$C$28</f>
        <v>0</v>
      </c>
      <c r="QJS28" s="222">
        <f t="shared" ref="QJS28" si="11752">QJQ28*$C$28</f>
        <v>8.4709695567493335E+79</v>
      </c>
      <c r="QJT28" s="222">
        <f t="shared" ref="QJT28" si="11753">QJR28*$C$28</f>
        <v>0</v>
      </c>
      <c r="QJU28" s="222">
        <f t="shared" ref="QJU28" si="11754">QJS28*$C$28</f>
        <v>8.7250986434518133E+79</v>
      </c>
      <c r="QJV28" s="222">
        <f t="shared" ref="QJV28" si="11755">QJT28*$C$28</f>
        <v>0</v>
      </c>
      <c r="QJW28" s="222">
        <f t="shared" ref="QJW28" si="11756">QJU28*$C$28</f>
        <v>8.9868516027553681E+79</v>
      </c>
      <c r="QJX28" s="222">
        <f t="shared" ref="QJX28" si="11757">QJV28*$C$28</f>
        <v>0</v>
      </c>
      <c r="QJY28" s="222">
        <f t="shared" ref="QJY28" si="11758">QJW28*$C$28</f>
        <v>9.2564571508380295E+79</v>
      </c>
      <c r="QJZ28" s="222">
        <f t="shared" ref="QJZ28" si="11759">QJX28*$C$28</f>
        <v>0</v>
      </c>
      <c r="QKA28" s="222">
        <f t="shared" ref="QKA28" si="11760">QJY28*$C$28</f>
        <v>9.534150865363171E+79</v>
      </c>
      <c r="QKB28" s="222">
        <f t="shared" ref="QKB28" si="11761">QJZ28*$C$28</f>
        <v>0</v>
      </c>
      <c r="QKC28" s="222">
        <f t="shared" ref="QKC28" si="11762">QKA28*$C$28</f>
        <v>9.8201753913240662E+79</v>
      </c>
      <c r="QKD28" s="222">
        <f t="shared" ref="QKD28" si="11763">QKB28*$C$28</f>
        <v>0</v>
      </c>
      <c r="QKE28" s="222">
        <f t="shared" ref="QKE28" si="11764">QKC28*$C$28</f>
        <v>1.0114780653063788E+80</v>
      </c>
      <c r="QKF28" s="222">
        <f t="shared" ref="QKF28" si="11765">QKD28*$C$28</f>
        <v>0</v>
      </c>
      <c r="QKG28" s="222">
        <f t="shared" ref="QKG28" si="11766">QKE28*$C$28</f>
        <v>1.0418224072655702E+80</v>
      </c>
      <c r="QKH28" s="222">
        <f t="shared" ref="QKH28" si="11767">QKF28*$C$28</f>
        <v>0</v>
      </c>
      <c r="QKI28" s="222">
        <f t="shared" ref="QKI28" si="11768">QKG28*$C$28</f>
        <v>1.0730770794835374E+80</v>
      </c>
      <c r="QKJ28" s="222">
        <f t="shared" ref="QKJ28" si="11769">QKH28*$C$28</f>
        <v>0</v>
      </c>
      <c r="QKK28" s="222">
        <f t="shared" ref="QKK28" si="11770">QKI28*$C$28</f>
        <v>1.1052693918680435E+80</v>
      </c>
      <c r="QKL28" s="222">
        <f t="shared" ref="QKL28" si="11771">QKJ28*$C$28</f>
        <v>0</v>
      </c>
      <c r="QKM28" s="222">
        <f t="shared" ref="QKM28" si="11772">QKK28*$C$28</f>
        <v>1.1384274736240848E+80</v>
      </c>
      <c r="QKN28" s="222">
        <f t="shared" ref="QKN28" si="11773">QKL28*$C$28</f>
        <v>0</v>
      </c>
      <c r="QKO28" s="222">
        <f t="shared" ref="QKO28" si="11774">QKM28*$C$28</f>
        <v>1.1725802978328073E+80</v>
      </c>
      <c r="QKP28" s="222">
        <f t="shared" ref="QKP28" si="11775">QKN28*$C$28</f>
        <v>0</v>
      </c>
      <c r="QKQ28" s="222">
        <f t="shared" ref="QKQ28" si="11776">QKO28*$C$28</f>
        <v>1.2077577067677916E+80</v>
      </c>
      <c r="QKR28" s="222">
        <f t="shared" ref="QKR28" si="11777">QKP28*$C$28</f>
        <v>0</v>
      </c>
      <c r="QKS28" s="222">
        <f t="shared" ref="QKS28" si="11778">QKQ28*$C$28</f>
        <v>1.2439904379708254E+80</v>
      </c>
      <c r="QKT28" s="222">
        <f t="shared" ref="QKT28" si="11779">QKR28*$C$28</f>
        <v>0</v>
      </c>
      <c r="QKU28" s="222">
        <f t="shared" ref="QKU28" si="11780">QKS28*$C$28</f>
        <v>1.2813101511099503E+80</v>
      </c>
      <c r="QKV28" s="222">
        <f t="shared" ref="QKV28" si="11781">QKT28*$C$28</f>
        <v>0</v>
      </c>
      <c r="QKW28" s="222">
        <f t="shared" ref="QKW28" si="11782">QKU28*$C$28</f>
        <v>1.3197494556432487E+80</v>
      </c>
      <c r="QKX28" s="222">
        <f t="shared" ref="QKX28" si="11783">QKV28*$C$28</f>
        <v>0</v>
      </c>
      <c r="QKY28" s="222">
        <f t="shared" ref="QKY28" si="11784">QKW28*$C$28</f>
        <v>1.3593419393125462E+80</v>
      </c>
      <c r="QKZ28" s="222">
        <f t="shared" ref="QKZ28" si="11785">QKX28*$C$28</f>
        <v>0</v>
      </c>
      <c r="QLA28" s="222">
        <f t="shared" ref="QLA28" si="11786">QKY28*$C$28</f>
        <v>1.4001221974919227E+80</v>
      </c>
      <c r="QLB28" s="222">
        <f t="shared" ref="QLB28" si="11787">QKZ28*$C$28</f>
        <v>0</v>
      </c>
      <c r="QLC28" s="222">
        <f t="shared" ref="QLC28" si="11788">QLA28*$C$28</f>
        <v>1.4421258634166805E+80</v>
      </c>
      <c r="QLD28" s="222">
        <f t="shared" ref="QLD28" si="11789">QLB28*$C$28</f>
        <v>0</v>
      </c>
      <c r="QLE28" s="222">
        <f t="shared" ref="QLE28" si="11790">QLC28*$C$28</f>
        <v>1.4853896393191809E+80</v>
      </c>
      <c r="QLF28" s="222">
        <f t="shared" ref="QLF28" si="11791">QLD28*$C$28</f>
        <v>0</v>
      </c>
      <c r="QLG28" s="222">
        <f t="shared" ref="QLG28" si="11792">QLE28*$C$28</f>
        <v>1.5299513284987563E+80</v>
      </c>
      <c r="QLH28" s="222">
        <f t="shared" ref="QLH28" si="11793">QLF28*$C$28</f>
        <v>0</v>
      </c>
      <c r="QLI28" s="222">
        <f t="shared" ref="QLI28" si="11794">QLG28*$C$28</f>
        <v>1.5758498683537191E+80</v>
      </c>
      <c r="QLJ28" s="222">
        <f t="shared" ref="QLJ28" si="11795">QLH28*$C$28</f>
        <v>0</v>
      </c>
      <c r="QLK28" s="222">
        <f t="shared" ref="QLK28" si="11796">QLI28*$C$28</f>
        <v>1.6231253644043307E+80</v>
      </c>
      <c r="QLL28" s="222">
        <f t="shared" ref="QLL28" si="11797">QLJ28*$C$28</f>
        <v>0</v>
      </c>
      <c r="QLM28" s="222">
        <f t="shared" ref="QLM28" si="11798">QLK28*$C$28</f>
        <v>1.6718191253364607E+80</v>
      </c>
      <c r="QLN28" s="222">
        <f t="shared" ref="QLN28" si="11799">QLL28*$C$28</f>
        <v>0</v>
      </c>
      <c r="QLO28" s="222">
        <f t="shared" ref="QLO28" si="11800">QLM28*$C$28</f>
        <v>1.7219736990965546E+80</v>
      </c>
      <c r="QLP28" s="222">
        <f t="shared" ref="QLP28" si="11801">QLN28*$C$28</f>
        <v>0</v>
      </c>
      <c r="QLQ28" s="222">
        <f t="shared" ref="QLQ28" si="11802">QLO28*$C$28</f>
        <v>1.7736329100694511E+80</v>
      </c>
      <c r="QLR28" s="222">
        <f t="shared" ref="QLR28" si="11803">QLP28*$C$28</f>
        <v>0</v>
      </c>
      <c r="QLS28" s="222">
        <f t="shared" ref="QLS28" si="11804">QLQ28*$C$28</f>
        <v>1.8268418973715347E+80</v>
      </c>
      <c r="QLT28" s="222">
        <f t="shared" ref="QLT28" si="11805">QLR28*$C$28</f>
        <v>0</v>
      </c>
      <c r="QLU28" s="222">
        <f t="shared" ref="QLU28" si="11806">QLS28*$C$28</f>
        <v>1.8816471542926809E+80</v>
      </c>
      <c r="QLV28" s="222">
        <f t="shared" ref="QLV28" si="11807">QLT28*$C$28</f>
        <v>0</v>
      </c>
      <c r="QLW28" s="222">
        <f t="shared" ref="QLW28" si="11808">QLU28*$C$28</f>
        <v>1.9380965689214615E+80</v>
      </c>
      <c r="QLX28" s="222">
        <f t="shared" ref="QLX28" si="11809">QLV28*$C$28</f>
        <v>0</v>
      </c>
      <c r="QLY28" s="222">
        <f t="shared" ref="QLY28" si="11810">QLW28*$C$28</f>
        <v>1.9962394659891055E+80</v>
      </c>
      <c r="QLZ28" s="222">
        <f t="shared" ref="QLZ28" si="11811">QLX28*$C$28</f>
        <v>0</v>
      </c>
      <c r="QMA28" s="222">
        <f t="shared" ref="QMA28" si="11812">QLY28*$C$28</f>
        <v>2.0561266499687787E+80</v>
      </c>
      <c r="QMB28" s="222">
        <f t="shared" ref="QMB28" si="11813">QLZ28*$C$28</f>
        <v>0</v>
      </c>
      <c r="QMC28" s="222">
        <f t="shared" ref="QMC28" si="11814">QMA28*$C$28</f>
        <v>2.117810449467842E+80</v>
      </c>
      <c r="QMD28" s="222">
        <f t="shared" ref="QMD28" si="11815">QMB28*$C$28</f>
        <v>0</v>
      </c>
      <c r="QME28" s="222">
        <f t="shared" ref="QME28" si="11816">QMC28*$C$28</f>
        <v>2.1813447629518773E+80</v>
      </c>
      <c r="QMF28" s="222">
        <f t="shared" ref="QMF28" si="11817">QMD28*$C$28</f>
        <v>0</v>
      </c>
      <c r="QMG28" s="222">
        <f t="shared" ref="QMG28" si="11818">QME28*$C$28</f>
        <v>2.2467851058404337E+80</v>
      </c>
      <c r="QMH28" s="222">
        <f t="shared" ref="QMH28" si="11819">QMF28*$C$28</f>
        <v>0</v>
      </c>
      <c r="QMI28" s="222">
        <f t="shared" ref="QMI28" si="11820">QMG28*$C$28</f>
        <v>2.3141886590156466E+80</v>
      </c>
      <c r="QMJ28" s="222">
        <f t="shared" ref="QMJ28" si="11821">QMH28*$C$28</f>
        <v>0</v>
      </c>
      <c r="QMK28" s="222">
        <f t="shared" ref="QMK28" si="11822">QMI28*$C$28</f>
        <v>2.3836143187861162E+80</v>
      </c>
      <c r="QML28" s="222">
        <f t="shared" ref="QML28" si="11823">QMJ28*$C$28</f>
        <v>0</v>
      </c>
      <c r="QMM28" s="222">
        <f t="shared" ref="QMM28" si="11824">QMK28*$C$28</f>
        <v>2.4551227483496997E+80</v>
      </c>
      <c r="QMN28" s="222">
        <f t="shared" ref="QMN28" si="11825">QML28*$C$28</f>
        <v>0</v>
      </c>
      <c r="QMO28" s="222">
        <f t="shared" ref="QMO28" si="11826">QMM28*$C$28</f>
        <v>2.5287764308001905E+80</v>
      </c>
      <c r="QMP28" s="222">
        <f t="shared" ref="QMP28" si="11827">QMN28*$C$28</f>
        <v>0</v>
      </c>
      <c r="QMQ28" s="222">
        <f t="shared" ref="QMQ28" si="11828">QMO28*$C$28</f>
        <v>2.6046397237241961E+80</v>
      </c>
      <c r="QMR28" s="222">
        <f t="shared" ref="QMR28" si="11829">QMP28*$C$28</f>
        <v>0</v>
      </c>
      <c r="QMS28" s="222">
        <f t="shared" ref="QMS28" si="11830">QMQ28*$C$28</f>
        <v>2.6827789154359219E+80</v>
      </c>
      <c r="QMT28" s="222">
        <f t="shared" ref="QMT28" si="11831">QMR28*$C$28</f>
        <v>0</v>
      </c>
      <c r="QMU28" s="222">
        <f t="shared" ref="QMU28" si="11832">QMS28*$C$28</f>
        <v>2.7632622828989997E+80</v>
      </c>
      <c r="QMV28" s="222">
        <f t="shared" ref="QMV28" si="11833">QMT28*$C$28</f>
        <v>0</v>
      </c>
      <c r="QMW28" s="222">
        <f t="shared" ref="QMW28" si="11834">QMU28*$C$28</f>
        <v>2.8461601513859697E+80</v>
      </c>
      <c r="QMX28" s="222">
        <f t="shared" ref="QMX28" si="11835">QMV28*$C$28</f>
        <v>0</v>
      </c>
      <c r="QMY28" s="222">
        <f t="shared" ref="QMY28" si="11836">QMW28*$C$28</f>
        <v>2.931544955927549E+80</v>
      </c>
      <c r="QMZ28" s="222">
        <f t="shared" ref="QMZ28" si="11837">QMX28*$C$28</f>
        <v>0</v>
      </c>
      <c r="QNA28" s="222">
        <f t="shared" ref="QNA28" si="11838">QMY28*$C$28</f>
        <v>3.0194913046053756E+80</v>
      </c>
      <c r="QNB28" s="222">
        <f t="shared" ref="QNB28" si="11839">QMZ28*$C$28</f>
        <v>0</v>
      </c>
      <c r="QNC28" s="222">
        <f t="shared" ref="QNC28" si="11840">QNA28*$C$28</f>
        <v>3.1100760437435369E+80</v>
      </c>
      <c r="QND28" s="222">
        <f t="shared" ref="QND28" si="11841">QNB28*$C$28</f>
        <v>0</v>
      </c>
      <c r="QNE28" s="222">
        <f t="shared" ref="QNE28" si="11842">QNC28*$C$28</f>
        <v>3.2033783250558429E+80</v>
      </c>
      <c r="QNF28" s="222">
        <f t="shared" ref="QNF28" si="11843">QND28*$C$28</f>
        <v>0</v>
      </c>
      <c r="QNG28" s="222">
        <f t="shared" ref="QNG28" si="11844">QNE28*$C$28</f>
        <v>3.2994796748075183E+80</v>
      </c>
      <c r="QNH28" s="222">
        <f t="shared" ref="QNH28" si="11845">QNF28*$C$28</f>
        <v>0</v>
      </c>
      <c r="QNI28" s="222">
        <f t="shared" ref="QNI28" si="11846">QNG28*$C$28</f>
        <v>3.3984640650517439E+80</v>
      </c>
      <c r="QNJ28" s="222">
        <f t="shared" ref="QNJ28" si="11847">QNH28*$C$28</f>
        <v>0</v>
      </c>
      <c r="QNK28" s="222">
        <f t="shared" ref="QNK28" si="11848">QNI28*$C$28</f>
        <v>3.5004179870032965E+80</v>
      </c>
      <c r="QNL28" s="222">
        <f t="shared" ref="QNL28" si="11849">QNJ28*$C$28</f>
        <v>0</v>
      </c>
      <c r="QNM28" s="222">
        <f t="shared" ref="QNM28" si="11850">QNK28*$C$28</f>
        <v>3.6054305266133956E+80</v>
      </c>
      <c r="QNN28" s="222">
        <f t="shared" ref="QNN28" si="11851">QNL28*$C$28</f>
        <v>0</v>
      </c>
      <c r="QNO28" s="222">
        <f t="shared" ref="QNO28" si="11852">QNM28*$C$28</f>
        <v>3.7135934424117977E+80</v>
      </c>
      <c r="QNP28" s="222">
        <f t="shared" ref="QNP28" si="11853">QNN28*$C$28</f>
        <v>0</v>
      </c>
      <c r="QNQ28" s="222">
        <f t="shared" ref="QNQ28" si="11854">QNO28*$C$28</f>
        <v>3.825001245684152E+80</v>
      </c>
      <c r="QNR28" s="222">
        <f t="shared" ref="QNR28" si="11855">QNP28*$C$28</f>
        <v>0</v>
      </c>
      <c r="QNS28" s="222">
        <f t="shared" ref="QNS28" si="11856">QNQ28*$C$28</f>
        <v>3.9397512830546766E+80</v>
      </c>
      <c r="QNT28" s="222">
        <f t="shared" ref="QNT28" si="11857">QNR28*$C$28</f>
        <v>0</v>
      </c>
      <c r="QNU28" s="222">
        <f t="shared" ref="QNU28" si="11858">QNS28*$C$28</f>
        <v>4.0579438215463171E+80</v>
      </c>
      <c r="QNV28" s="222">
        <f t="shared" ref="QNV28" si="11859">QNT28*$C$28</f>
        <v>0</v>
      </c>
      <c r="QNW28" s="222">
        <f t="shared" ref="QNW28" si="11860">QNU28*$C$28</f>
        <v>4.1796821361927067E+80</v>
      </c>
      <c r="QNX28" s="222">
        <f t="shared" ref="QNX28" si="11861">QNV28*$C$28</f>
        <v>0</v>
      </c>
      <c r="QNY28" s="222">
        <f t="shared" ref="QNY28" si="11862">QNW28*$C$28</f>
        <v>4.3050726002784877E+80</v>
      </c>
      <c r="QNZ28" s="222">
        <f t="shared" ref="QNZ28" si="11863">QNX28*$C$28</f>
        <v>0</v>
      </c>
      <c r="QOA28" s="222">
        <f t="shared" ref="QOA28" si="11864">QNY28*$C$28</f>
        <v>4.4342247782868423E+80</v>
      </c>
      <c r="QOB28" s="222">
        <f t="shared" ref="QOB28" si="11865">QNZ28*$C$28</f>
        <v>0</v>
      </c>
      <c r="QOC28" s="222">
        <f t="shared" ref="QOC28" si="11866">QOA28*$C$28</f>
        <v>4.5672515216354478E+80</v>
      </c>
      <c r="QOD28" s="222">
        <f t="shared" ref="QOD28" si="11867">QOB28*$C$28</f>
        <v>0</v>
      </c>
      <c r="QOE28" s="222">
        <f t="shared" ref="QOE28" si="11868">QOC28*$C$28</f>
        <v>4.7042690672845115E+80</v>
      </c>
      <c r="QOF28" s="222">
        <f t="shared" ref="QOF28" si="11869">QOD28*$C$28</f>
        <v>0</v>
      </c>
      <c r="QOG28" s="222">
        <f t="shared" ref="QOG28" si="11870">QOE28*$C$28</f>
        <v>4.8453971393030468E+80</v>
      </c>
      <c r="QOH28" s="222">
        <f t="shared" ref="QOH28" si="11871">QOF28*$C$28</f>
        <v>0</v>
      </c>
      <c r="QOI28" s="222">
        <f t="shared" ref="QOI28" si="11872">QOG28*$C$28</f>
        <v>4.9907590534821388E+80</v>
      </c>
      <c r="QOJ28" s="222">
        <f t="shared" ref="QOJ28" si="11873">QOH28*$C$28</f>
        <v>0</v>
      </c>
      <c r="QOK28" s="222">
        <f t="shared" ref="QOK28" si="11874">QOI28*$C$28</f>
        <v>5.1404818250866029E+80</v>
      </c>
      <c r="QOL28" s="222">
        <f t="shared" ref="QOL28" si="11875">QOJ28*$C$28</f>
        <v>0</v>
      </c>
      <c r="QOM28" s="222">
        <f t="shared" ref="QOM28" si="11876">QOK28*$C$28</f>
        <v>5.2946962798392016E+80</v>
      </c>
      <c r="QON28" s="222">
        <f t="shared" ref="QON28" si="11877">QOL28*$C$28</f>
        <v>0</v>
      </c>
      <c r="QOO28" s="222">
        <f t="shared" ref="QOO28" si="11878">QOM28*$C$28</f>
        <v>5.4535371682343781E+80</v>
      </c>
      <c r="QOP28" s="222">
        <f t="shared" ref="QOP28" si="11879">QON28*$C$28</f>
        <v>0</v>
      </c>
      <c r="QOQ28" s="222">
        <f t="shared" ref="QOQ28" si="11880">QOO28*$C$28</f>
        <v>5.6171432832814097E+80</v>
      </c>
      <c r="QOR28" s="222">
        <f t="shared" ref="QOR28" si="11881">QOP28*$C$28</f>
        <v>0</v>
      </c>
      <c r="QOS28" s="222">
        <f t="shared" ref="QOS28" si="11882">QOQ28*$C$28</f>
        <v>5.7856575817798522E+80</v>
      </c>
      <c r="QOT28" s="222">
        <f t="shared" ref="QOT28" si="11883">QOR28*$C$28</f>
        <v>0</v>
      </c>
      <c r="QOU28" s="222">
        <f t="shared" ref="QOU28" si="11884">QOS28*$C$28</f>
        <v>5.9592273092332476E+80</v>
      </c>
      <c r="QOV28" s="222">
        <f t="shared" ref="QOV28" si="11885">QOT28*$C$28</f>
        <v>0</v>
      </c>
      <c r="QOW28" s="222">
        <f t="shared" ref="QOW28" si="11886">QOU28*$C$28</f>
        <v>6.1380041285102455E+80</v>
      </c>
      <c r="QOX28" s="222">
        <f t="shared" ref="QOX28" si="11887">QOV28*$C$28</f>
        <v>0</v>
      </c>
      <c r="QOY28" s="222">
        <f t="shared" ref="QOY28" si="11888">QOW28*$C$28</f>
        <v>6.3221442523655528E+80</v>
      </c>
      <c r="QOZ28" s="222">
        <f t="shared" ref="QOZ28" si="11889">QOX28*$C$28</f>
        <v>0</v>
      </c>
      <c r="QPA28" s="222">
        <f t="shared" ref="QPA28" si="11890">QOY28*$C$28</f>
        <v>6.5118085799365192E+80</v>
      </c>
      <c r="QPB28" s="222">
        <f t="shared" ref="QPB28" si="11891">QOZ28*$C$28</f>
        <v>0</v>
      </c>
      <c r="QPC28" s="222">
        <f t="shared" ref="QPC28" si="11892">QPA28*$C$28</f>
        <v>6.7071628373346154E+80</v>
      </c>
      <c r="QPD28" s="222">
        <f t="shared" ref="QPD28" si="11893">QPB28*$C$28</f>
        <v>0</v>
      </c>
      <c r="QPE28" s="222">
        <f t="shared" ref="QPE28" si="11894">QPC28*$C$28</f>
        <v>6.9083777224546538E+80</v>
      </c>
      <c r="QPF28" s="222">
        <f t="shared" ref="QPF28" si="11895">QPD28*$C$28</f>
        <v>0</v>
      </c>
      <c r="QPG28" s="222">
        <f t="shared" ref="QPG28" si="11896">QPE28*$C$28</f>
        <v>7.1156290541282936E+80</v>
      </c>
      <c r="QPH28" s="222">
        <f t="shared" ref="QPH28" si="11897">QPF28*$C$28</f>
        <v>0</v>
      </c>
      <c r="QPI28" s="222">
        <f t="shared" ref="QPI28" si="11898">QPG28*$C$28</f>
        <v>7.3290979257521426E+80</v>
      </c>
      <c r="QPJ28" s="222">
        <f t="shared" ref="QPJ28" si="11899">QPH28*$C$28</f>
        <v>0</v>
      </c>
      <c r="QPK28" s="222">
        <f t="shared" ref="QPK28" si="11900">QPI28*$C$28</f>
        <v>7.5489708635247066E+80</v>
      </c>
      <c r="QPL28" s="222">
        <f t="shared" ref="QPL28" si="11901">QPJ28*$C$28</f>
        <v>0</v>
      </c>
      <c r="QPM28" s="222">
        <f t="shared" ref="QPM28" si="11902">QPK28*$C$28</f>
        <v>7.7754399894304477E+80</v>
      </c>
      <c r="QPN28" s="222">
        <f t="shared" ref="QPN28" si="11903">QPL28*$C$28</f>
        <v>0</v>
      </c>
      <c r="QPO28" s="222">
        <f t="shared" ref="QPO28" si="11904">QPM28*$C$28</f>
        <v>8.0087031891133612E+80</v>
      </c>
      <c r="QPP28" s="222">
        <f t="shared" ref="QPP28" si="11905">QPN28*$C$28</f>
        <v>0</v>
      </c>
      <c r="QPQ28" s="222">
        <f t="shared" ref="QPQ28" si="11906">QPO28*$C$28</f>
        <v>8.2489642847867626E+80</v>
      </c>
      <c r="QPR28" s="222">
        <f t="shared" ref="QPR28" si="11907">QPP28*$C$28</f>
        <v>0</v>
      </c>
      <c r="QPS28" s="222">
        <f t="shared" ref="QPS28" si="11908">QPQ28*$C$28</f>
        <v>8.4964332133303653E+80</v>
      </c>
      <c r="QPT28" s="222">
        <f t="shared" ref="QPT28" si="11909">QPR28*$C$28</f>
        <v>0</v>
      </c>
      <c r="QPU28" s="222">
        <f t="shared" ref="QPU28" si="11910">QPS28*$C$28</f>
        <v>8.751326209730277E+80</v>
      </c>
      <c r="QPV28" s="222">
        <f t="shared" ref="QPV28" si="11911">QPT28*$C$28</f>
        <v>0</v>
      </c>
      <c r="QPW28" s="222">
        <f t="shared" ref="QPW28" si="11912">QPU28*$C$28</f>
        <v>9.0138659960221858E+80</v>
      </c>
      <c r="QPX28" s="222">
        <f t="shared" ref="QPX28" si="11913">QPV28*$C$28</f>
        <v>0</v>
      </c>
      <c r="QPY28" s="222">
        <f t="shared" ref="QPY28" si="11914">QPW28*$C$28</f>
        <v>9.2842819759028515E+80</v>
      </c>
      <c r="QPZ28" s="222">
        <f t="shared" ref="QPZ28" si="11915">QPX28*$C$28</f>
        <v>0</v>
      </c>
      <c r="QQA28" s="222">
        <f t="shared" ref="QQA28" si="11916">QPY28*$C$28</f>
        <v>9.5628104351799376E+80</v>
      </c>
      <c r="QQB28" s="222">
        <f t="shared" ref="QQB28" si="11917">QPZ28*$C$28</f>
        <v>0</v>
      </c>
      <c r="QQC28" s="222">
        <f t="shared" ref="QQC28" si="11918">QQA28*$C$28</f>
        <v>9.8496947482353362E+80</v>
      </c>
      <c r="QQD28" s="222">
        <f t="shared" ref="QQD28" si="11919">QQB28*$C$28</f>
        <v>0</v>
      </c>
      <c r="QQE28" s="222">
        <f t="shared" ref="QQE28" si="11920">QQC28*$C$28</f>
        <v>1.0145185590682397E+81</v>
      </c>
      <c r="QQF28" s="222">
        <f t="shared" ref="QQF28" si="11921">QQD28*$C$28</f>
        <v>0</v>
      </c>
      <c r="QQG28" s="222">
        <f t="shared" ref="QQG28" si="11922">QQE28*$C$28</f>
        <v>1.0449541158402868E+81</v>
      </c>
      <c r="QQH28" s="222">
        <f t="shared" ref="QQH28" si="11923">QQF28*$C$28</f>
        <v>0</v>
      </c>
      <c r="QQI28" s="222">
        <f t="shared" ref="QQI28" si="11924">QQG28*$C$28</f>
        <v>1.0763027393154955E+81</v>
      </c>
      <c r="QQJ28" s="222">
        <f t="shared" ref="QQJ28" si="11925">QQH28*$C$28</f>
        <v>0</v>
      </c>
      <c r="QQK28" s="222">
        <f t="shared" ref="QQK28" si="11926">QQI28*$C$28</f>
        <v>1.1085918214949604E+81</v>
      </c>
      <c r="QQL28" s="222">
        <f t="shared" ref="QQL28" si="11927">QQJ28*$C$28</f>
        <v>0</v>
      </c>
      <c r="QQM28" s="222">
        <f t="shared" ref="QQM28" si="11928">QQK28*$C$28</f>
        <v>1.1418495761398092E+81</v>
      </c>
      <c r="QQN28" s="222">
        <f t="shared" ref="QQN28" si="11929">QQL28*$C$28</f>
        <v>0</v>
      </c>
      <c r="QQO28" s="222">
        <f t="shared" ref="QQO28" si="11930">QQM28*$C$28</f>
        <v>1.1761050634240035E+81</v>
      </c>
      <c r="QQP28" s="222">
        <f t="shared" ref="QQP28" si="11931">QQN28*$C$28</f>
        <v>0</v>
      </c>
      <c r="QQQ28" s="222">
        <f t="shared" ref="QQQ28" si="11932">QQO28*$C$28</f>
        <v>1.2113882153267235E+81</v>
      </c>
      <c r="QQR28" s="222">
        <f t="shared" ref="QQR28" si="11933">QQP28*$C$28</f>
        <v>0</v>
      </c>
      <c r="QQS28" s="222">
        <f t="shared" ref="QQS28" si="11934">QQQ28*$C$28</f>
        <v>1.2477298617865254E+81</v>
      </c>
      <c r="QQT28" s="222">
        <f t="shared" ref="QQT28" si="11935">QQR28*$C$28</f>
        <v>0</v>
      </c>
      <c r="QQU28" s="222">
        <f t="shared" ref="QQU28" si="11936">QQS28*$C$28</f>
        <v>1.2851617576401211E+81</v>
      </c>
      <c r="QQV28" s="222">
        <f t="shared" ref="QQV28" si="11937">QQT28*$C$28</f>
        <v>0</v>
      </c>
      <c r="QQW28" s="222">
        <f t="shared" ref="QQW28" si="11938">QQU28*$C$28</f>
        <v>1.3237166103693249E+81</v>
      </c>
      <c r="QQX28" s="222">
        <f t="shared" ref="QQX28" si="11939">QQV28*$C$28</f>
        <v>0</v>
      </c>
      <c r="QQY28" s="222">
        <f t="shared" ref="QQY28" si="11940">QQW28*$C$28</f>
        <v>1.3634281086804047E+81</v>
      </c>
      <c r="QQZ28" s="222">
        <f t="shared" ref="QQZ28" si="11941">QQX28*$C$28</f>
        <v>0</v>
      </c>
      <c r="QRA28" s="222">
        <f t="shared" ref="QRA28" si="11942">QQY28*$C$28</f>
        <v>1.4043309519408168E+81</v>
      </c>
      <c r="QRB28" s="222">
        <f t="shared" ref="QRB28" si="11943">QQZ28*$C$28</f>
        <v>0</v>
      </c>
      <c r="QRC28" s="222">
        <f t="shared" ref="QRC28" si="11944">QRA28*$C$28</f>
        <v>1.4464608804990414E+81</v>
      </c>
      <c r="QRD28" s="222">
        <f t="shared" ref="QRD28" si="11945">QRB28*$C$28</f>
        <v>0</v>
      </c>
      <c r="QRE28" s="222">
        <f t="shared" ref="QRE28" si="11946">QRC28*$C$28</f>
        <v>1.4898547069140126E+81</v>
      </c>
      <c r="QRF28" s="222">
        <f t="shared" ref="QRF28" si="11947">QRD28*$C$28</f>
        <v>0</v>
      </c>
      <c r="QRG28" s="222">
        <f t="shared" ref="QRG28" si="11948">QRE28*$C$28</f>
        <v>1.534550348121433E+81</v>
      </c>
      <c r="QRH28" s="222">
        <f t="shared" ref="QRH28" si="11949">QRF28*$C$28</f>
        <v>0</v>
      </c>
      <c r="QRI28" s="222">
        <f t="shared" ref="QRI28" si="11950">QRG28*$C$28</f>
        <v>1.5805868585650759E+81</v>
      </c>
      <c r="QRJ28" s="222">
        <f t="shared" ref="QRJ28" si="11951">QRH28*$C$28</f>
        <v>0</v>
      </c>
      <c r="QRK28" s="222">
        <f t="shared" ref="QRK28" si="11952">QRI28*$C$28</f>
        <v>1.6280044643220282E+81</v>
      </c>
      <c r="QRL28" s="222">
        <f t="shared" ref="QRL28" si="11953">QRJ28*$C$28</f>
        <v>0</v>
      </c>
      <c r="QRM28" s="222">
        <f t="shared" ref="QRM28" si="11954">QRK28*$C$28</f>
        <v>1.676844598251689E+81</v>
      </c>
      <c r="QRN28" s="222">
        <f t="shared" ref="QRN28" si="11955">QRL28*$C$28</f>
        <v>0</v>
      </c>
      <c r="QRO28" s="222">
        <f t="shared" ref="QRO28" si="11956">QRM28*$C$28</f>
        <v>1.7271499361992398E+81</v>
      </c>
      <c r="QRP28" s="222">
        <f t="shared" ref="QRP28" si="11957">QRN28*$C$28</f>
        <v>0</v>
      </c>
      <c r="QRQ28" s="222">
        <f t="shared" ref="QRQ28" si="11958">QRO28*$C$28</f>
        <v>1.778964434285217E+81</v>
      </c>
      <c r="QRR28" s="222">
        <f t="shared" ref="QRR28" si="11959">QRP28*$C$28</f>
        <v>0</v>
      </c>
      <c r="QRS28" s="222">
        <f t="shared" ref="QRS28" si="11960">QRQ28*$C$28</f>
        <v>1.8323333673137735E+81</v>
      </c>
      <c r="QRT28" s="222">
        <f t="shared" ref="QRT28" si="11961">QRR28*$C$28</f>
        <v>0</v>
      </c>
      <c r="QRU28" s="222">
        <f t="shared" ref="QRU28" si="11962">QRS28*$C$28</f>
        <v>1.8873033683331868E+81</v>
      </c>
      <c r="QRV28" s="222">
        <f t="shared" ref="QRV28" si="11963">QRT28*$C$28</f>
        <v>0</v>
      </c>
      <c r="QRW28" s="222">
        <f t="shared" ref="QRW28" si="11964">QRU28*$C$28</f>
        <v>1.9439224693831825E+81</v>
      </c>
      <c r="QRX28" s="222">
        <f t="shared" ref="QRX28" si="11965">QRV28*$C$28</f>
        <v>0</v>
      </c>
      <c r="QRY28" s="222">
        <f t="shared" ref="QRY28" si="11966">QRW28*$C$28</f>
        <v>2.0022401434646779E+81</v>
      </c>
      <c r="QRZ28" s="222">
        <f t="shared" ref="QRZ28" si="11967">QRX28*$C$28</f>
        <v>0</v>
      </c>
      <c r="QSA28" s="222">
        <f t="shared" ref="QSA28" si="11968">QRY28*$C$28</f>
        <v>2.0623073477686183E+81</v>
      </c>
      <c r="QSB28" s="222">
        <f t="shared" ref="QSB28" si="11969">QRZ28*$C$28</f>
        <v>0</v>
      </c>
      <c r="QSC28" s="222">
        <f t="shared" ref="QSC28" si="11970">QSA28*$C$28</f>
        <v>2.1241765682016771E+81</v>
      </c>
      <c r="QSD28" s="222">
        <f t="shared" ref="QSD28" si="11971">QSB28*$C$28</f>
        <v>0</v>
      </c>
      <c r="QSE28" s="222">
        <f t="shared" ref="QSE28" si="11972">QSC28*$C$28</f>
        <v>2.1879018652477276E+81</v>
      </c>
      <c r="QSF28" s="222">
        <f t="shared" ref="QSF28" si="11973">QSD28*$C$28</f>
        <v>0</v>
      </c>
      <c r="QSG28" s="222">
        <f t="shared" ref="QSG28" si="11974">QSE28*$C$28</f>
        <v>2.2535389212051594E+81</v>
      </c>
      <c r="QSH28" s="222">
        <f t="shared" ref="QSH28" si="11975">QSF28*$C$28</f>
        <v>0</v>
      </c>
      <c r="QSI28" s="222">
        <f t="shared" ref="QSI28" si="11976">QSG28*$C$28</f>
        <v>2.321145088841314E+81</v>
      </c>
      <c r="QSJ28" s="222">
        <f t="shared" ref="QSJ28" si="11977">QSH28*$C$28</f>
        <v>0</v>
      </c>
      <c r="QSK28" s="222">
        <f t="shared" ref="QSK28" si="11978">QSI28*$C$28</f>
        <v>2.3907794415065536E+81</v>
      </c>
      <c r="QSL28" s="222">
        <f t="shared" ref="QSL28" si="11979">QSJ28*$C$28</f>
        <v>0</v>
      </c>
      <c r="QSM28" s="222">
        <f t="shared" ref="QSM28" si="11980">QSK28*$C$28</f>
        <v>2.4625028247517505E+81</v>
      </c>
      <c r="QSN28" s="222">
        <f t="shared" ref="QSN28" si="11981">QSL28*$C$28</f>
        <v>0</v>
      </c>
      <c r="QSO28" s="222">
        <f t="shared" ref="QSO28" si="11982">QSM28*$C$28</f>
        <v>2.5363779094943033E+81</v>
      </c>
      <c r="QSP28" s="222">
        <f t="shared" ref="QSP28" si="11983">QSN28*$C$28</f>
        <v>0</v>
      </c>
      <c r="QSQ28" s="222">
        <f t="shared" ref="QSQ28" si="11984">QSO28*$C$28</f>
        <v>2.6124692467791322E+81</v>
      </c>
      <c r="QSR28" s="222">
        <f t="shared" ref="QSR28" si="11985">QSP28*$C$28</f>
        <v>0</v>
      </c>
      <c r="QSS28" s="222">
        <f t="shared" ref="QSS28" si="11986">QSQ28*$C$28</f>
        <v>2.6908433241825062E+81</v>
      </c>
      <c r="QST28" s="222">
        <f t="shared" ref="QST28" si="11987">QSR28*$C$28</f>
        <v>0</v>
      </c>
      <c r="QSU28" s="222">
        <f t="shared" ref="QSU28" si="11988">QSS28*$C$28</f>
        <v>2.7715686239079816E+81</v>
      </c>
      <c r="QSV28" s="222">
        <f t="shared" ref="QSV28" si="11989">QST28*$C$28</f>
        <v>0</v>
      </c>
      <c r="QSW28" s="222">
        <f t="shared" ref="QSW28" si="11990">QSU28*$C$28</f>
        <v>2.8547156826252211E+81</v>
      </c>
      <c r="QSX28" s="222">
        <f t="shared" ref="QSX28" si="11991">QSV28*$C$28</f>
        <v>0</v>
      </c>
      <c r="QSY28" s="222">
        <f t="shared" ref="QSY28" si="11992">QSW28*$C$28</f>
        <v>2.940357153103978E+81</v>
      </c>
      <c r="QSZ28" s="222">
        <f t="shared" ref="QSZ28" si="11993">QSX28*$C$28</f>
        <v>0</v>
      </c>
      <c r="QTA28" s="222">
        <f t="shared" ref="QTA28" si="11994">QSY28*$C$28</f>
        <v>3.0285678676970974E+81</v>
      </c>
      <c r="QTB28" s="222">
        <f t="shared" ref="QTB28" si="11995">QSZ28*$C$28</f>
        <v>0</v>
      </c>
      <c r="QTC28" s="222">
        <f t="shared" ref="QTC28" si="11996">QTA28*$C$28</f>
        <v>3.1194249037280103E+81</v>
      </c>
      <c r="QTD28" s="222">
        <f t="shared" ref="QTD28" si="11997">QTB28*$C$28</f>
        <v>0</v>
      </c>
      <c r="QTE28" s="222">
        <f t="shared" ref="QTE28" si="11998">QTC28*$C$28</f>
        <v>3.2130076508398507E+81</v>
      </c>
      <c r="QTF28" s="222">
        <f t="shared" ref="QTF28" si="11999">QTD28*$C$28</f>
        <v>0</v>
      </c>
      <c r="QTG28" s="222">
        <f t="shared" ref="QTG28" si="12000">QTE28*$C$28</f>
        <v>3.3093978803650464E+81</v>
      </c>
      <c r="QTH28" s="222">
        <f t="shared" ref="QTH28" si="12001">QTF28*$C$28</f>
        <v>0</v>
      </c>
      <c r="QTI28" s="222">
        <f t="shared" ref="QTI28" si="12002">QTG28*$C$28</f>
        <v>3.4086798167759981E+81</v>
      </c>
      <c r="QTJ28" s="222">
        <f t="shared" ref="QTJ28" si="12003">QTH28*$C$28</f>
        <v>0</v>
      </c>
      <c r="QTK28" s="222">
        <f t="shared" ref="QTK28" si="12004">QTI28*$C$28</f>
        <v>3.5109402112792783E+81</v>
      </c>
      <c r="QTL28" s="222">
        <f t="shared" ref="QTL28" si="12005">QTJ28*$C$28</f>
        <v>0</v>
      </c>
      <c r="QTM28" s="222">
        <f t="shared" ref="QTM28" si="12006">QTK28*$C$28</f>
        <v>3.6162684176176568E+81</v>
      </c>
      <c r="QTN28" s="222">
        <f t="shared" ref="QTN28" si="12007">QTL28*$C$28</f>
        <v>0</v>
      </c>
      <c r="QTO28" s="222">
        <f t="shared" ref="QTO28" si="12008">QTM28*$C$28</f>
        <v>3.7247564701461868E+81</v>
      </c>
      <c r="QTP28" s="222">
        <f t="shared" ref="QTP28" si="12009">QTN28*$C$28</f>
        <v>0</v>
      </c>
      <c r="QTQ28" s="222">
        <f t="shared" ref="QTQ28" si="12010">QTO28*$C$28</f>
        <v>3.8364991642505724E+81</v>
      </c>
      <c r="QTR28" s="222">
        <f t="shared" ref="QTR28" si="12011">QTP28*$C$28</f>
        <v>0</v>
      </c>
      <c r="QTS28" s="222">
        <f t="shared" ref="QTS28" si="12012">QTQ28*$C$28</f>
        <v>3.9515941391780899E+81</v>
      </c>
      <c r="QTT28" s="222">
        <f t="shared" ref="QTT28" si="12013">QTR28*$C$28</f>
        <v>0</v>
      </c>
      <c r="QTU28" s="222">
        <f t="shared" ref="QTU28" si="12014">QTS28*$C$28</f>
        <v>4.0701419633534331E+81</v>
      </c>
      <c r="QTV28" s="222">
        <f t="shared" ref="QTV28" si="12015">QTT28*$C$28</f>
        <v>0</v>
      </c>
      <c r="QTW28" s="222">
        <f t="shared" ref="QTW28" si="12016">QTU28*$C$28</f>
        <v>4.1922462222540363E+81</v>
      </c>
      <c r="QTX28" s="222">
        <f t="shared" ref="QTX28" si="12017">QTV28*$C$28</f>
        <v>0</v>
      </c>
      <c r="QTY28" s="222">
        <f t="shared" ref="QTY28" si="12018">QTW28*$C$28</f>
        <v>4.3180136089216579E+81</v>
      </c>
      <c r="QTZ28" s="222">
        <f t="shared" ref="QTZ28" si="12019">QTX28*$C$28</f>
        <v>0</v>
      </c>
      <c r="QUA28" s="222">
        <f t="shared" ref="QUA28" si="12020">QTY28*$C$28</f>
        <v>4.4475540171893073E+81</v>
      </c>
      <c r="QUB28" s="222">
        <f t="shared" ref="QUB28" si="12021">QTZ28*$C$28</f>
        <v>0</v>
      </c>
      <c r="QUC28" s="222">
        <f t="shared" ref="QUC28" si="12022">QUA28*$C$28</f>
        <v>4.5809806377049865E+81</v>
      </c>
      <c r="QUD28" s="222">
        <f t="shared" ref="QUD28" si="12023">QUB28*$C$28</f>
        <v>0</v>
      </c>
      <c r="QUE28" s="222">
        <f t="shared" ref="QUE28" si="12024">QUC28*$C$28</f>
        <v>4.718410056836136E+81</v>
      </c>
      <c r="QUF28" s="222">
        <f t="shared" ref="QUF28" si="12025">QUD28*$C$28</f>
        <v>0</v>
      </c>
      <c r="QUG28" s="222">
        <f t="shared" ref="QUG28" si="12026">QUE28*$C$28</f>
        <v>4.8599623585412201E+81</v>
      </c>
      <c r="QUH28" s="222">
        <f t="shared" ref="QUH28" si="12027">QUF28*$C$28</f>
        <v>0</v>
      </c>
      <c r="QUI28" s="222">
        <f t="shared" ref="QUI28" si="12028">QUG28*$C$28</f>
        <v>5.0057612292974565E+81</v>
      </c>
      <c r="QUJ28" s="222">
        <f t="shared" ref="QUJ28" si="12029">QUH28*$C$28</f>
        <v>0</v>
      </c>
      <c r="QUK28" s="222">
        <f t="shared" ref="QUK28" si="12030">QUI28*$C$28</f>
        <v>5.1559340661763807E+81</v>
      </c>
      <c r="QUL28" s="222">
        <f t="shared" ref="QUL28" si="12031">QUJ28*$C$28</f>
        <v>0</v>
      </c>
      <c r="QUM28" s="222">
        <f t="shared" ref="QUM28" si="12032">QUK28*$C$28</f>
        <v>5.3106120881616719E+81</v>
      </c>
      <c r="QUN28" s="222">
        <f t="shared" ref="QUN28" si="12033">QUL28*$C$28</f>
        <v>0</v>
      </c>
      <c r="QUO28" s="222">
        <f t="shared" ref="QUO28" si="12034">QUM28*$C$28</f>
        <v>5.4699304508065222E+81</v>
      </c>
      <c r="QUP28" s="222">
        <f t="shared" ref="QUP28" si="12035">QUN28*$C$28</f>
        <v>0</v>
      </c>
      <c r="QUQ28" s="222">
        <f t="shared" ref="QUQ28" si="12036">QUO28*$C$28</f>
        <v>5.6340283643307178E+81</v>
      </c>
      <c r="QUR28" s="222">
        <f t="shared" ref="QUR28" si="12037">QUP28*$C$28</f>
        <v>0</v>
      </c>
      <c r="QUS28" s="222">
        <f t="shared" ref="QUS28" si="12038">QUQ28*$C$28</f>
        <v>5.8030492152606395E+81</v>
      </c>
      <c r="QUT28" s="222">
        <f t="shared" ref="QUT28" si="12039">QUR28*$C$28</f>
        <v>0</v>
      </c>
      <c r="QUU28" s="222">
        <f t="shared" ref="QUU28" si="12040">QUS28*$C$28</f>
        <v>5.9771406917184586E+81</v>
      </c>
      <c r="QUV28" s="222">
        <f t="shared" ref="QUV28" si="12041">QUT28*$C$28</f>
        <v>0</v>
      </c>
      <c r="QUW28" s="222">
        <f t="shared" ref="QUW28" si="12042">QUU28*$C$28</f>
        <v>6.1564549124700121E+81</v>
      </c>
      <c r="QUX28" s="222">
        <f t="shared" ref="QUX28" si="12043">QUV28*$C$28</f>
        <v>0</v>
      </c>
      <c r="QUY28" s="222">
        <f t="shared" ref="QUY28" si="12044">QUW28*$C$28</f>
        <v>6.3411485598441123E+81</v>
      </c>
      <c r="QUZ28" s="222">
        <f t="shared" ref="QUZ28" si="12045">QUX28*$C$28</f>
        <v>0</v>
      </c>
      <c r="QVA28" s="222">
        <f t="shared" ref="QVA28" si="12046">QUY28*$C$28</f>
        <v>6.5313830166394356E+81</v>
      </c>
      <c r="QVB28" s="222">
        <f t="shared" ref="QVB28" si="12047">QUZ28*$C$28</f>
        <v>0</v>
      </c>
      <c r="QVC28" s="222">
        <f t="shared" ref="QVC28" si="12048">QVA28*$C$28</f>
        <v>6.7273245071386188E+81</v>
      </c>
      <c r="QVD28" s="222">
        <f t="shared" ref="QVD28" si="12049">QVB28*$C$28</f>
        <v>0</v>
      </c>
      <c r="QVE28" s="222">
        <f t="shared" ref="QVE28" si="12050">QVC28*$C$28</f>
        <v>6.9291442423527779E+81</v>
      </c>
      <c r="QVF28" s="222">
        <f t="shared" ref="QVF28" si="12051">QVD28*$C$28</f>
        <v>0</v>
      </c>
      <c r="QVG28" s="222">
        <f t="shared" ref="QVG28" si="12052">QVE28*$C$28</f>
        <v>7.1370185696233617E+81</v>
      </c>
      <c r="QVH28" s="222">
        <f t="shared" ref="QVH28" si="12053">QVF28*$C$28</f>
        <v>0</v>
      </c>
      <c r="QVI28" s="222">
        <f t="shared" ref="QVI28" si="12054">QVG28*$C$28</f>
        <v>7.3511291267120624E+81</v>
      </c>
      <c r="QVJ28" s="222">
        <f t="shared" ref="QVJ28" si="12055">QVH28*$C$28</f>
        <v>0</v>
      </c>
      <c r="QVK28" s="222">
        <f t="shared" ref="QVK28" si="12056">QVI28*$C$28</f>
        <v>7.5716630005134241E+81</v>
      </c>
      <c r="QVL28" s="222">
        <f t="shared" ref="QVL28" si="12057">QVJ28*$C$28</f>
        <v>0</v>
      </c>
      <c r="QVM28" s="222">
        <f t="shared" ref="QVM28" si="12058">QVK28*$C$28</f>
        <v>7.7988128905288276E+81</v>
      </c>
      <c r="QVN28" s="222">
        <f t="shared" ref="QVN28" si="12059">QVL28*$C$28</f>
        <v>0</v>
      </c>
      <c r="QVO28" s="222">
        <f t="shared" ref="QVO28" si="12060">QVM28*$C$28</f>
        <v>8.0327772772446935E+81</v>
      </c>
      <c r="QVP28" s="222">
        <f t="shared" ref="QVP28" si="12061">QVN28*$C$28</f>
        <v>0</v>
      </c>
      <c r="QVQ28" s="222">
        <f t="shared" ref="QVQ28" si="12062">QVO28*$C$28</f>
        <v>8.2737605955620339E+81</v>
      </c>
      <c r="QVR28" s="222">
        <f t="shared" ref="QVR28" si="12063">QVP28*$C$28</f>
        <v>0</v>
      </c>
      <c r="QVS28" s="222">
        <f t="shared" ref="QVS28" si="12064">QVQ28*$C$28</f>
        <v>8.5219734134288952E+81</v>
      </c>
      <c r="QVT28" s="222">
        <f t="shared" ref="QVT28" si="12065">QVR28*$C$28</f>
        <v>0</v>
      </c>
      <c r="QVU28" s="222">
        <f t="shared" ref="QVU28" si="12066">QVS28*$C$28</f>
        <v>8.7776326158317626E+81</v>
      </c>
      <c r="QVV28" s="222">
        <f t="shared" ref="QVV28" si="12067">QVT28*$C$28</f>
        <v>0</v>
      </c>
      <c r="QVW28" s="222">
        <f t="shared" ref="QVW28" si="12068">QVU28*$C$28</f>
        <v>9.0409615943067156E+81</v>
      </c>
      <c r="QVX28" s="222">
        <f t="shared" ref="QVX28" si="12069">QVV28*$C$28</f>
        <v>0</v>
      </c>
      <c r="QVY28" s="222">
        <f t="shared" ref="QVY28" si="12070">QVW28*$C$28</f>
        <v>9.3121904421359173E+81</v>
      </c>
      <c r="QVZ28" s="222">
        <f t="shared" ref="QVZ28" si="12071">QVX28*$C$28</f>
        <v>0</v>
      </c>
      <c r="QWA28" s="222">
        <f t="shared" ref="QWA28" si="12072">QVY28*$C$28</f>
        <v>9.5915561553999945E+81</v>
      </c>
      <c r="QWB28" s="222">
        <f t="shared" ref="QWB28" si="12073">QVZ28*$C$28</f>
        <v>0</v>
      </c>
      <c r="QWC28" s="222">
        <f t="shared" ref="QWC28" si="12074">QWA28*$C$28</f>
        <v>9.8793028400619951E+81</v>
      </c>
      <c r="QWD28" s="222">
        <f t="shared" ref="QWD28" si="12075">QWB28*$C$28</f>
        <v>0</v>
      </c>
      <c r="QWE28" s="222">
        <f t="shared" ref="QWE28" si="12076">QWC28*$C$28</f>
        <v>1.0175681925263855E+82</v>
      </c>
      <c r="QWF28" s="222">
        <f t="shared" ref="QWF28" si="12077">QWD28*$C$28</f>
        <v>0</v>
      </c>
      <c r="QWG28" s="222">
        <f t="shared" ref="QWG28" si="12078">QWE28*$C$28</f>
        <v>1.048095238302177E+82</v>
      </c>
      <c r="QWH28" s="222">
        <f t="shared" ref="QWH28" si="12079">QWF28*$C$28</f>
        <v>0</v>
      </c>
      <c r="QWI28" s="222">
        <f t="shared" ref="QWI28" si="12080">QWG28*$C$28</f>
        <v>1.0795380954512425E+82</v>
      </c>
      <c r="QWJ28" s="222">
        <f t="shared" ref="QWJ28" si="12081">QWH28*$C$28</f>
        <v>0</v>
      </c>
      <c r="QWK28" s="222">
        <f t="shared" ref="QWK28" si="12082">QWI28*$C$28</f>
        <v>1.1119242383147798E+82</v>
      </c>
      <c r="QWL28" s="222">
        <f t="shared" ref="QWL28" si="12083">QWJ28*$C$28</f>
        <v>0</v>
      </c>
      <c r="QWM28" s="222">
        <f t="shared" ref="QWM28" si="12084">QWK28*$C$28</f>
        <v>1.1452819654642232E+82</v>
      </c>
      <c r="QWN28" s="222">
        <f t="shared" ref="QWN28" si="12085">QWL28*$C$28</f>
        <v>0</v>
      </c>
      <c r="QWO28" s="222">
        <f t="shared" ref="QWO28" si="12086">QWM28*$C$28</f>
        <v>1.1796404244281499E+82</v>
      </c>
      <c r="QWP28" s="222">
        <f t="shared" ref="QWP28" si="12087">QWN28*$C$28</f>
        <v>0</v>
      </c>
      <c r="QWQ28" s="222">
        <f t="shared" ref="QWQ28" si="12088">QWO28*$C$28</f>
        <v>1.2150296371609944E+82</v>
      </c>
      <c r="QWR28" s="222">
        <f t="shared" ref="QWR28" si="12089">QWP28*$C$28</f>
        <v>0</v>
      </c>
      <c r="QWS28" s="222">
        <f t="shared" ref="QWS28" si="12090">QWQ28*$C$28</f>
        <v>1.2514805262758242E+82</v>
      </c>
      <c r="QWT28" s="222">
        <f t="shared" ref="QWT28" si="12091">QWR28*$C$28</f>
        <v>0</v>
      </c>
      <c r="QWU28" s="222">
        <f t="shared" ref="QWU28" si="12092">QWS28*$C$28</f>
        <v>1.2890249420640989E+82</v>
      </c>
      <c r="QWV28" s="222">
        <f t="shared" ref="QWV28" si="12093">QWT28*$C$28</f>
        <v>0</v>
      </c>
      <c r="QWW28" s="222">
        <f t="shared" ref="QWW28" si="12094">QWU28*$C$28</f>
        <v>1.3276956903260219E+82</v>
      </c>
      <c r="QWX28" s="222">
        <f t="shared" ref="QWX28" si="12095">QWV28*$C$28</f>
        <v>0</v>
      </c>
      <c r="QWY28" s="222">
        <f t="shared" ref="QWY28" si="12096">QWW28*$C$28</f>
        <v>1.3675265610358026E+82</v>
      </c>
      <c r="QWZ28" s="222">
        <f t="shared" ref="QWZ28" si="12097">QWX28*$C$28</f>
        <v>0</v>
      </c>
      <c r="QXA28" s="222">
        <f t="shared" ref="QXA28" si="12098">QWY28*$C$28</f>
        <v>1.4085523578668766E+82</v>
      </c>
      <c r="QXB28" s="222">
        <f t="shared" ref="QXB28" si="12099">QWZ28*$C$28</f>
        <v>0</v>
      </c>
      <c r="QXC28" s="222">
        <f t="shared" ref="QXC28" si="12100">QXA28*$C$28</f>
        <v>1.4508089286028829E+82</v>
      </c>
      <c r="QXD28" s="222">
        <f t="shared" ref="QXD28" si="12101">QXB28*$C$28</f>
        <v>0</v>
      </c>
      <c r="QXE28" s="222">
        <f t="shared" ref="QXE28" si="12102">QXC28*$C$28</f>
        <v>1.4943331964609694E+82</v>
      </c>
      <c r="QXF28" s="222">
        <f t="shared" ref="QXF28" si="12103">QXD28*$C$28</f>
        <v>0</v>
      </c>
      <c r="QXG28" s="222">
        <f t="shared" ref="QXG28" si="12104">QXE28*$C$28</f>
        <v>1.5391631923547984E+82</v>
      </c>
      <c r="QXH28" s="222">
        <f t="shared" ref="QXH28" si="12105">QXF28*$C$28</f>
        <v>0</v>
      </c>
      <c r="QXI28" s="222">
        <f t="shared" ref="QXI28" si="12106">QXG28*$C$28</f>
        <v>1.5853380881254425E+82</v>
      </c>
      <c r="QXJ28" s="222">
        <f t="shared" ref="QXJ28" si="12107">QXH28*$C$28</f>
        <v>0</v>
      </c>
      <c r="QXK28" s="222">
        <f t="shared" ref="QXK28" si="12108">QXI28*$C$28</f>
        <v>1.6328982307692057E+82</v>
      </c>
      <c r="QXL28" s="222">
        <f t="shared" ref="QXL28" si="12109">QXJ28*$C$28</f>
        <v>0</v>
      </c>
      <c r="QXM28" s="222">
        <f t="shared" ref="QXM28" si="12110">QXK28*$C$28</f>
        <v>1.6818851776922819E+82</v>
      </c>
      <c r="QXN28" s="222">
        <f t="shared" ref="QXN28" si="12111">QXL28*$C$28</f>
        <v>0</v>
      </c>
      <c r="QXO28" s="222">
        <f t="shared" ref="QXO28" si="12112">QXM28*$C$28</f>
        <v>1.7323417330230503E+82</v>
      </c>
      <c r="QXP28" s="222">
        <f t="shared" ref="QXP28" si="12113">QXN28*$C$28</f>
        <v>0</v>
      </c>
      <c r="QXQ28" s="222">
        <f t="shared" ref="QXQ28" si="12114">QXO28*$C$28</f>
        <v>1.784311985013742E+82</v>
      </c>
      <c r="QXR28" s="222">
        <f t="shared" ref="QXR28" si="12115">QXP28*$C$28</f>
        <v>0</v>
      </c>
      <c r="QXS28" s="222">
        <f t="shared" ref="QXS28" si="12116">QXQ28*$C$28</f>
        <v>1.8378413445641542E+82</v>
      </c>
      <c r="QXT28" s="222">
        <f t="shared" ref="QXT28" si="12117">QXR28*$C$28</f>
        <v>0</v>
      </c>
      <c r="QXU28" s="222">
        <f t="shared" ref="QXU28" si="12118">QXS28*$C$28</f>
        <v>1.8929765849010788E+82</v>
      </c>
      <c r="QXV28" s="222">
        <f t="shared" ref="QXV28" si="12119">QXT28*$C$28</f>
        <v>0</v>
      </c>
      <c r="QXW28" s="222">
        <f t="shared" ref="QXW28" si="12120">QXU28*$C$28</f>
        <v>1.9497658824481114E+82</v>
      </c>
      <c r="QXX28" s="222">
        <f t="shared" ref="QXX28" si="12121">QXV28*$C$28</f>
        <v>0</v>
      </c>
      <c r="QXY28" s="222">
        <f t="shared" ref="QXY28" si="12122">QXW28*$C$28</f>
        <v>2.0082588589215549E+82</v>
      </c>
      <c r="QXZ28" s="222">
        <f t="shared" ref="QXZ28" si="12123">QXX28*$C$28</f>
        <v>0</v>
      </c>
      <c r="QYA28" s="222">
        <f t="shared" ref="QYA28" si="12124">QXY28*$C$28</f>
        <v>2.0685066246892015E+82</v>
      </c>
      <c r="QYB28" s="222">
        <f t="shared" ref="QYB28" si="12125">QXZ28*$C$28</f>
        <v>0</v>
      </c>
      <c r="QYC28" s="222">
        <f t="shared" ref="QYC28" si="12126">QYA28*$C$28</f>
        <v>2.1305618234298776E+82</v>
      </c>
      <c r="QYD28" s="222">
        <f t="shared" ref="QYD28" si="12127">QYB28*$C$28</f>
        <v>0</v>
      </c>
      <c r="QYE28" s="222">
        <f t="shared" ref="QYE28" si="12128">QYC28*$C$28</f>
        <v>2.194478678132774E+82</v>
      </c>
      <c r="QYF28" s="222">
        <f t="shared" ref="QYF28" si="12129">QYD28*$C$28</f>
        <v>0</v>
      </c>
      <c r="QYG28" s="222">
        <f t="shared" ref="QYG28" si="12130">QYE28*$C$28</f>
        <v>2.2603130384767573E+82</v>
      </c>
      <c r="QYH28" s="222">
        <f t="shared" ref="QYH28" si="12131">QYF28*$C$28</f>
        <v>0</v>
      </c>
      <c r="QYI28" s="222">
        <f t="shared" ref="QYI28" si="12132">QYG28*$C$28</f>
        <v>2.32812242963106E+82</v>
      </c>
      <c r="QYJ28" s="222">
        <f t="shared" ref="QYJ28" si="12133">QYH28*$C$28</f>
        <v>0</v>
      </c>
      <c r="QYK28" s="222">
        <f t="shared" ref="QYK28" si="12134">QYI28*$C$28</f>
        <v>2.3979661025199919E+82</v>
      </c>
      <c r="QYL28" s="222">
        <f t="shared" ref="QYL28" si="12135">QYJ28*$C$28</f>
        <v>0</v>
      </c>
      <c r="QYM28" s="222">
        <f t="shared" ref="QYM28" si="12136">QYK28*$C$28</f>
        <v>2.4699050855955918E+82</v>
      </c>
      <c r="QYN28" s="222">
        <f t="shared" ref="QYN28" si="12137">QYL28*$C$28</f>
        <v>0</v>
      </c>
      <c r="QYO28" s="222">
        <f t="shared" ref="QYO28" si="12138">QYM28*$C$28</f>
        <v>2.5440022381634598E+82</v>
      </c>
      <c r="QYP28" s="222">
        <f t="shared" ref="QYP28" si="12139">QYN28*$C$28</f>
        <v>0</v>
      </c>
      <c r="QYQ28" s="222">
        <f t="shared" ref="QYQ28" si="12140">QYO28*$C$28</f>
        <v>2.6203223053083638E+82</v>
      </c>
      <c r="QYR28" s="222">
        <f t="shared" ref="QYR28" si="12141">QYP28*$C$28</f>
        <v>0</v>
      </c>
      <c r="QYS28" s="222">
        <f t="shared" ref="QYS28" si="12142">QYQ28*$C$28</f>
        <v>2.6989319744676149E+82</v>
      </c>
      <c r="QYT28" s="222">
        <f t="shared" ref="QYT28" si="12143">QYR28*$C$28</f>
        <v>0</v>
      </c>
      <c r="QYU28" s="222">
        <f t="shared" ref="QYU28" si="12144">QYS28*$C$28</f>
        <v>2.7798999337016436E+82</v>
      </c>
      <c r="QYV28" s="222">
        <f t="shared" ref="QYV28" si="12145">QYT28*$C$28</f>
        <v>0</v>
      </c>
      <c r="QYW28" s="222">
        <f t="shared" ref="QYW28" si="12146">QYU28*$C$28</f>
        <v>2.863296931712693E+82</v>
      </c>
      <c r="QYX28" s="222">
        <f t="shared" ref="QYX28" si="12147">QYV28*$C$28</f>
        <v>0</v>
      </c>
      <c r="QYY28" s="222">
        <f t="shared" ref="QYY28" si="12148">QYW28*$C$28</f>
        <v>2.949195839664074E+82</v>
      </c>
      <c r="QYZ28" s="222">
        <f t="shared" ref="QYZ28" si="12149">QYX28*$C$28</f>
        <v>0</v>
      </c>
      <c r="QZA28" s="222">
        <f t="shared" ref="QZA28" si="12150">QYY28*$C$28</f>
        <v>3.0376717148539963E+82</v>
      </c>
      <c r="QZB28" s="222">
        <f t="shared" ref="QZB28" si="12151">QYZ28*$C$28</f>
        <v>0</v>
      </c>
      <c r="QZC28" s="222">
        <f t="shared" ref="QZC28" si="12152">QZA28*$C$28</f>
        <v>3.1288018662996163E+82</v>
      </c>
      <c r="QZD28" s="222">
        <f t="shared" ref="QZD28" si="12153">QZB28*$C$28</f>
        <v>0</v>
      </c>
      <c r="QZE28" s="222">
        <f t="shared" ref="QZE28" si="12154">QZC28*$C$28</f>
        <v>3.2226659222886049E+82</v>
      </c>
      <c r="QZF28" s="222">
        <f t="shared" ref="QZF28" si="12155">QZD28*$C$28</f>
        <v>0</v>
      </c>
      <c r="QZG28" s="222">
        <f t="shared" ref="QZG28" si="12156">QZE28*$C$28</f>
        <v>3.3193458999572633E+82</v>
      </c>
      <c r="QZH28" s="222">
        <f t="shared" ref="QZH28" si="12157">QZF28*$C$28</f>
        <v>0</v>
      </c>
      <c r="QZI28" s="222">
        <f t="shared" ref="QZI28" si="12158">QZG28*$C$28</f>
        <v>3.4189262769559814E+82</v>
      </c>
      <c r="QZJ28" s="222">
        <f t="shared" ref="QZJ28" si="12159">QZH28*$C$28</f>
        <v>0</v>
      </c>
      <c r="QZK28" s="222">
        <f t="shared" ref="QZK28" si="12160">QZI28*$C$28</f>
        <v>3.5214940652646611E+82</v>
      </c>
      <c r="QZL28" s="222">
        <f t="shared" ref="QZL28" si="12161">QZJ28*$C$28</f>
        <v>0</v>
      </c>
      <c r="QZM28" s="222">
        <f t="shared" ref="QZM28" si="12162">QZK28*$C$28</f>
        <v>3.6271388872226008E+82</v>
      </c>
      <c r="QZN28" s="222">
        <f t="shared" ref="QZN28" si="12163">QZL28*$C$28</f>
        <v>0</v>
      </c>
      <c r="QZO28" s="222">
        <f t="shared" ref="QZO28" si="12164">QZM28*$C$28</f>
        <v>3.7359530538392786E+82</v>
      </c>
      <c r="QZP28" s="222">
        <f t="shared" ref="QZP28" si="12165">QZN28*$C$28</f>
        <v>0</v>
      </c>
      <c r="QZQ28" s="222">
        <f t="shared" ref="QZQ28" si="12166">QZO28*$C$28</f>
        <v>3.8480316454544568E+82</v>
      </c>
      <c r="QZR28" s="222">
        <f t="shared" ref="QZR28" si="12167">QZP28*$C$28</f>
        <v>0</v>
      </c>
      <c r="QZS28" s="222">
        <f t="shared" ref="QZS28" si="12168">QZQ28*$C$28</f>
        <v>3.9634725948180904E+82</v>
      </c>
      <c r="QZT28" s="222">
        <f t="shared" ref="QZT28" si="12169">QZR28*$C$28</f>
        <v>0</v>
      </c>
      <c r="QZU28" s="222">
        <f t="shared" ref="QZU28" si="12170">QZS28*$C$28</f>
        <v>4.0823767726626335E+82</v>
      </c>
      <c r="QZV28" s="222">
        <f t="shared" ref="QZV28" si="12171">QZT28*$C$28</f>
        <v>0</v>
      </c>
      <c r="QZW28" s="222">
        <f t="shared" ref="QZW28" si="12172">QZU28*$C$28</f>
        <v>4.2048480758425128E+82</v>
      </c>
      <c r="QZX28" s="222">
        <f t="shared" ref="QZX28" si="12173">QZV28*$C$28</f>
        <v>0</v>
      </c>
      <c r="QZY28" s="222">
        <f t="shared" ref="QZY28" si="12174">QZW28*$C$28</f>
        <v>4.3309935181177885E+82</v>
      </c>
      <c r="QZZ28" s="222">
        <f t="shared" ref="QZZ28" si="12175">QZX28*$C$28</f>
        <v>0</v>
      </c>
      <c r="RAA28" s="222">
        <f t="shared" ref="RAA28" si="12176">QZY28*$C$28</f>
        <v>4.460923323661322E+82</v>
      </c>
      <c r="RAB28" s="222">
        <f t="shared" ref="RAB28" si="12177">QZZ28*$C$28</f>
        <v>0</v>
      </c>
      <c r="RAC28" s="222">
        <f t="shared" ref="RAC28" si="12178">RAA28*$C$28</f>
        <v>4.5947510233711619E+82</v>
      </c>
      <c r="RAD28" s="222">
        <f t="shared" ref="RAD28" si="12179">RAB28*$C$28</f>
        <v>0</v>
      </c>
      <c r="RAE28" s="222">
        <f t="shared" ref="RAE28" si="12180">RAC28*$C$28</f>
        <v>4.732593554072297E+82</v>
      </c>
      <c r="RAF28" s="222">
        <f t="shared" ref="RAF28" si="12181">RAD28*$C$28</f>
        <v>0</v>
      </c>
      <c r="RAG28" s="222">
        <f t="shared" ref="RAG28" si="12182">RAE28*$C$28</f>
        <v>4.8745713606944657E+82</v>
      </c>
      <c r="RAH28" s="222">
        <f t="shared" ref="RAH28" si="12183">RAF28*$C$28</f>
        <v>0</v>
      </c>
      <c r="RAI28" s="222">
        <f t="shared" ref="RAI28" si="12184">RAG28*$C$28</f>
        <v>5.0208085015152997E+82</v>
      </c>
      <c r="RAJ28" s="222">
        <f t="shared" ref="RAJ28" si="12185">RAH28*$C$28</f>
        <v>0</v>
      </c>
      <c r="RAK28" s="222">
        <f t="shared" ref="RAK28" si="12186">RAI28*$C$28</f>
        <v>5.1714327565607587E+82</v>
      </c>
      <c r="RAL28" s="222">
        <f t="shared" ref="RAL28" si="12187">RAJ28*$C$28</f>
        <v>0</v>
      </c>
      <c r="RAM28" s="222">
        <f t="shared" ref="RAM28" si="12188">RAK28*$C$28</f>
        <v>5.3265757392575816E+82</v>
      </c>
      <c r="RAN28" s="222">
        <f t="shared" ref="RAN28" si="12189">RAL28*$C$28</f>
        <v>0</v>
      </c>
      <c r="RAO28" s="222">
        <f t="shared" ref="RAO28" si="12190">RAM28*$C$28</f>
        <v>5.4863730114353094E+82</v>
      </c>
      <c r="RAP28" s="222">
        <f t="shared" ref="RAP28" si="12191">RAN28*$C$28</f>
        <v>0</v>
      </c>
      <c r="RAQ28" s="222">
        <f t="shared" ref="RAQ28" si="12192">RAO28*$C$28</f>
        <v>5.6509642017783688E+82</v>
      </c>
      <c r="RAR28" s="222">
        <f t="shared" ref="RAR28" si="12193">RAP28*$C$28</f>
        <v>0</v>
      </c>
      <c r="RAS28" s="222">
        <f t="shared" ref="RAS28" si="12194">RAQ28*$C$28</f>
        <v>5.8204931278317197E+82</v>
      </c>
      <c r="RAT28" s="222">
        <f t="shared" ref="RAT28" si="12195">RAR28*$C$28</f>
        <v>0</v>
      </c>
      <c r="RAU28" s="222">
        <f t="shared" ref="RAU28" si="12196">RAS28*$C$28</f>
        <v>5.9951079216666717E+82</v>
      </c>
      <c r="RAV28" s="222">
        <f t="shared" ref="RAV28" si="12197">RAT28*$C$28</f>
        <v>0</v>
      </c>
      <c r="RAW28" s="222">
        <f t="shared" ref="RAW28" si="12198">RAU28*$C$28</f>
        <v>6.174961159316672E+82</v>
      </c>
      <c r="RAX28" s="222">
        <f t="shared" ref="RAX28" si="12199">RAV28*$C$28</f>
        <v>0</v>
      </c>
      <c r="RAY28" s="222">
        <f t="shared" ref="RAY28" si="12200">RAW28*$C$28</f>
        <v>6.3602099940961722E+82</v>
      </c>
      <c r="RAZ28" s="222">
        <f t="shared" ref="RAZ28" si="12201">RAX28*$C$28</f>
        <v>0</v>
      </c>
      <c r="RBA28" s="222">
        <f t="shared" ref="RBA28" si="12202">RAY28*$C$28</f>
        <v>6.5510162939190577E+82</v>
      </c>
      <c r="RBB28" s="222">
        <f t="shared" ref="RBB28" si="12203">RAZ28*$C$28</f>
        <v>0</v>
      </c>
      <c r="RBC28" s="222">
        <f t="shared" ref="RBC28" si="12204">RBA28*$C$28</f>
        <v>6.7475467827366301E+82</v>
      </c>
      <c r="RBD28" s="222">
        <f t="shared" ref="RBD28" si="12205">RBB28*$C$28</f>
        <v>0</v>
      </c>
      <c r="RBE28" s="222">
        <f t="shared" ref="RBE28" si="12206">RBC28*$C$28</f>
        <v>6.949973186218729E+82</v>
      </c>
      <c r="RBF28" s="222">
        <f t="shared" ref="RBF28" si="12207">RBD28*$C$28</f>
        <v>0</v>
      </c>
      <c r="RBG28" s="222">
        <f t="shared" ref="RBG28" si="12208">RBE28*$C$28</f>
        <v>7.1584723818052909E+82</v>
      </c>
      <c r="RBH28" s="222">
        <f t="shared" ref="RBH28" si="12209">RBF28*$C$28</f>
        <v>0</v>
      </c>
      <c r="RBI28" s="222">
        <f t="shared" ref="RBI28" si="12210">RBG28*$C$28</f>
        <v>7.3732265532594492E+82</v>
      </c>
      <c r="RBJ28" s="222">
        <f t="shared" ref="RBJ28" si="12211">RBH28*$C$28</f>
        <v>0</v>
      </c>
      <c r="RBK28" s="222">
        <f t="shared" ref="RBK28" si="12212">RBI28*$C$28</f>
        <v>7.5944233498572332E+82</v>
      </c>
      <c r="RBL28" s="222">
        <f t="shared" ref="RBL28" si="12213">RBJ28*$C$28</f>
        <v>0</v>
      </c>
      <c r="RBM28" s="222">
        <f t="shared" ref="RBM28" si="12214">RBK28*$C$28</f>
        <v>7.8222560503529506E+82</v>
      </c>
      <c r="RBN28" s="222">
        <f t="shared" ref="RBN28" si="12215">RBL28*$C$28</f>
        <v>0</v>
      </c>
      <c r="RBO28" s="222">
        <f t="shared" ref="RBO28" si="12216">RBM28*$C$28</f>
        <v>8.0569237318635399E+82</v>
      </c>
      <c r="RBP28" s="222">
        <f t="shared" ref="RBP28" si="12217">RBN28*$C$28</f>
        <v>0</v>
      </c>
      <c r="RBQ28" s="222">
        <f t="shared" ref="RBQ28" si="12218">RBO28*$C$28</f>
        <v>8.2986314438194459E+82</v>
      </c>
      <c r="RBR28" s="222">
        <f t="shared" ref="RBR28" si="12219">RBP28*$C$28</f>
        <v>0</v>
      </c>
      <c r="RBS28" s="222">
        <f t="shared" ref="RBS28" si="12220">RBQ28*$C$28</f>
        <v>8.5475903871340296E+82</v>
      </c>
      <c r="RBT28" s="222">
        <f t="shared" ref="RBT28" si="12221">RBR28*$C$28</f>
        <v>0</v>
      </c>
      <c r="RBU28" s="222">
        <f t="shared" ref="RBU28" si="12222">RBS28*$C$28</f>
        <v>8.8040180987480501E+82</v>
      </c>
      <c r="RBV28" s="222">
        <f t="shared" ref="RBV28" si="12223">RBT28*$C$28</f>
        <v>0</v>
      </c>
      <c r="RBW28" s="222">
        <f t="shared" ref="RBW28" si="12224">RBU28*$C$28</f>
        <v>9.0681386417104918E+82</v>
      </c>
      <c r="RBX28" s="222">
        <f t="shared" ref="RBX28" si="12225">RBV28*$C$28</f>
        <v>0</v>
      </c>
      <c r="RBY28" s="222">
        <f t="shared" ref="RBY28" si="12226">RBW28*$C$28</f>
        <v>9.3401828009618065E+82</v>
      </c>
      <c r="RBZ28" s="222">
        <f t="shared" ref="RBZ28" si="12227">RBX28*$C$28</f>
        <v>0</v>
      </c>
      <c r="RCA28" s="222">
        <f t="shared" ref="RCA28" si="12228">RBY28*$C$28</f>
        <v>9.6203882849906615E+82</v>
      </c>
      <c r="RCB28" s="222">
        <f t="shared" ref="RCB28" si="12229">RBZ28*$C$28</f>
        <v>0</v>
      </c>
      <c r="RCC28" s="222">
        <f t="shared" ref="RCC28" si="12230">RCA28*$C$28</f>
        <v>9.9089999335403821E+82</v>
      </c>
      <c r="RCD28" s="222">
        <f t="shared" ref="RCD28" si="12231">RCB28*$C$28</f>
        <v>0</v>
      </c>
      <c r="RCE28" s="222">
        <f t="shared" ref="RCE28" si="12232">RCC28*$C$28</f>
        <v>1.0206269931546594E+83</v>
      </c>
      <c r="RCF28" s="222">
        <f t="shared" ref="RCF28" si="12233">RCD28*$C$28</f>
        <v>0</v>
      </c>
      <c r="RCG28" s="222">
        <f t="shared" ref="RCG28" si="12234">RCE28*$C$28</f>
        <v>1.0512458029492992E+83</v>
      </c>
      <c r="RCH28" s="222">
        <f t="shared" ref="RCH28" si="12235">RCF28*$C$28</f>
        <v>0</v>
      </c>
      <c r="RCI28" s="222">
        <f t="shared" ref="RCI28" si="12236">RCG28*$C$28</f>
        <v>1.0827831770377782E+83</v>
      </c>
      <c r="RCJ28" s="222">
        <f t="shared" ref="RCJ28" si="12237">RCH28*$C$28</f>
        <v>0</v>
      </c>
      <c r="RCK28" s="222">
        <f t="shared" ref="RCK28" si="12238">RCI28*$C$28</f>
        <v>1.1152666723489116E+83</v>
      </c>
      <c r="RCL28" s="222">
        <f t="shared" ref="RCL28" si="12239">RCJ28*$C$28</f>
        <v>0</v>
      </c>
      <c r="RCM28" s="222">
        <f t="shared" ref="RCM28" si="12240">RCK28*$C$28</f>
        <v>1.148724672519379E+83</v>
      </c>
      <c r="RCN28" s="222">
        <f t="shared" ref="RCN28" si="12241">RCL28*$C$28</f>
        <v>0</v>
      </c>
      <c r="RCO28" s="222">
        <f t="shared" ref="RCO28" si="12242">RCM28*$C$28</f>
        <v>1.1831864126949604E+83</v>
      </c>
      <c r="RCP28" s="222">
        <f t="shared" ref="RCP28" si="12243">RCN28*$C$28</f>
        <v>0</v>
      </c>
      <c r="RCQ28" s="222">
        <f t="shared" ref="RCQ28" si="12244">RCO28*$C$28</f>
        <v>1.2186820050758093E+83</v>
      </c>
      <c r="RCR28" s="222">
        <f t="shared" ref="RCR28" si="12245">RCP28*$C$28</f>
        <v>0</v>
      </c>
      <c r="RCS28" s="222">
        <f t="shared" ref="RCS28" si="12246">RCQ28*$C$28</f>
        <v>1.2552424652280835E+83</v>
      </c>
      <c r="RCT28" s="222">
        <f t="shared" ref="RCT28" si="12247">RCR28*$C$28</f>
        <v>0</v>
      </c>
      <c r="RCU28" s="222">
        <f t="shared" ref="RCU28" si="12248">RCS28*$C$28</f>
        <v>1.2928997391849262E+83</v>
      </c>
      <c r="RCV28" s="222">
        <f t="shared" ref="RCV28" si="12249">RCT28*$C$28</f>
        <v>0</v>
      </c>
      <c r="RCW28" s="222">
        <f t="shared" ref="RCW28" si="12250">RCU28*$C$28</f>
        <v>1.331686731360474E+83</v>
      </c>
      <c r="RCX28" s="222">
        <f t="shared" ref="RCX28" si="12251">RCV28*$C$28</f>
        <v>0</v>
      </c>
      <c r="RCY28" s="222">
        <f t="shared" ref="RCY28" si="12252">RCW28*$C$28</f>
        <v>1.3716373333012882E+83</v>
      </c>
      <c r="RCZ28" s="222">
        <f t="shared" ref="RCZ28" si="12253">RCX28*$C$28</f>
        <v>0</v>
      </c>
      <c r="RDA28" s="222">
        <f t="shared" ref="RDA28" si="12254">RCY28*$C$28</f>
        <v>1.4127864533003269E+83</v>
      </c>
      <c r="RDB28" s="222">
        <f t="shared" ref="RDB28" si="12255">RCZ28*$C$28</f>
        <v>0</v>
      </c>
      <c r="RDC28" s="222">
        <f t="shared" ref="RDC28" si="12256">RDA28*$C$28</f>
        <v>1.4551700468993367E+83</v>
      </c>
      <c r="RDD28" s="222">
        <f t="shared" ref="RDD28" si="12257">RDB28*$C$28</f>
        <v>0</v>
      </c>
      <c r="RDE28" s="222">
        <f t="shared" ref="RDE28" si="12258">RDC28*$C$28</f>
        <v>1.4988251483063168E+83</v>
      </c>
      <c r="RDF28" s="222">
        <f t="shared" ref="RDF28" si="12259">RDD28*$C$28</f>
        <v>0</v>
      </c>
      <c r="RDG28" s="222">
        <f t="shared" ref="RDG28" si="12260">RDE28*$C$28</f>
        <v>1.5437899027555063E+83</v>
      </c>
      <c r="RDH28" s="222">
        <f t="shared" ref="RDH28" si="12261">RDF28*$C$28</f>
        <v>0</v>
      </c>
      <c r="RDI28" s="222">
        <f t="shared" ref="RDI28" si="12262">RDG28*$C$28</f>
        <v>1.5901035998381715E+83</v>
      </c>
      <c r="RDJ28" s="222">
        <f t="shared" ref="RDJ28" si="12263">RDH28*$C$28</f>
        <v>0</v>
      </c>
      <c r="RDK28" s="222">
        <f t="shared" ref="RDK28" si="12264">RDI28*$C$28</f>
        <v>1.6378067078333167E+83</v>
      </c>
      <c r="RDL28" s="222">
        <f t="shared" ref="RDL28" si="12265">RDJ28*$C$28</f>
        <v>0</v>
      </c>
      <c r="RDM28" s="222">
        <f t="shared" ref="RDM28" si="12266">RDK28*$C$28</f>
        <v>1.6869409090683163E+83</v>
      </c>
      <c r="RDN28" s="222">
        <f t="shared" ref="RDN28" si="12267">RDL28*$C$28</f>
        <v>0</v>
      </c>
      <c r="RDO28" s="222">
        <f t="shared" ref="RDO28" si="12268">RDM28*$C$28</f>
        <v>1.7375491363403659E+83</v>
      </c>
      <c r="RDP28" s="222">
        <f t="shared" ref="RDP28" si="12269">RDN28*$C$28</f>
        <v>0</v>
      </c>
      <c r="RDQ28" s="222">
        <f t="shared" ref="RDQ28" si="12270">RDO28*$C$28</f>
        <v>1.7896756104305768E+83</v>
      </c>
      <c r="RDR28" s="222">
        <f t="shared" ref="RDR28" si="12271">RDP28*$C$28</f>
        <v>0</v>
      </c>
      <c r="RDS28" s="222">
        <f t="shared" ref="RDS28" si="12272">RDQ28*$C$28</f>
        <v>1.8433658787434942E+83</v>
      </c>
      <c r="RDT28" s="222">
        <f t="shared" ref="RDT28" si="12273">RDR28*$C$28</f>
        <v>0</v>
      </c>
      <c r="RDU28" s="222">
        <f t="shared" ref="RDU28" si="12274">RDS28*$C$28</f>
        <v>1.8986668551057991E+83</v>
      </c>
      <c r="RDV28" s="222">
        <f t="shared" ref="RDV28" si="12275">RDT28*$C$28</f>
        <v>0</v>
      </c>
      <c r="RDW28" s="222">
        <f t="shared" ref="RDW28" si="12276">RDU28*$C$28</f>
        <v>1.955626860758973E+83</v>
      </c>
      <c r="RDX28" s="222">
        <f t="shared" ref="RDX28" si="12277">RDV28*$C$28</f>
        <v>0</v>
      </c>
      <c r="RDY28" s="222">
        <f t="shared" ref="RDY28" si="12278">RDW28*$C$28</f>
        <v>2.0142956665817423E+83</v>
      </c>
      <c r="RDZ28" s="222">
        <f t="shared" ref="RDZ28" si="12279">RDX28*$C$28</f>
        <v>0</v>
      </c>
      <c r="REA28" s="222">
        <f t="shared" ref="REA28" si="12280">RDY28*$C$28</f>
        <v>2.0747245365791947E+83</v>
      </c>
      <c r="REB28" s="222">
        <f t="shared" ref="REB28" si="12281">RDZ28*$C$28</f>
        <v>0</v>
      </c>
      <c r="REC28" s="222">
        <f t="shared" ref="REC28" si="12282">REA28*$C$28</f>
        <v>2.1369662726765706E+83</v>
      </c>
      <c r="RED28" s="222">
        <f t="shared" ref="RED28" si="12283">REB28*$C$28</f>
        <v>0</v>
      </c>
      <c r="REE28" s="222">
        <f t="shared" ref="REE28" si="12284">REC28*$C$28</f>
        <v>2.2010752608568677E+83</v>
      </c>
      <c r="REF28" s="222">
        <f t="shared" ref="REF28" si="12285">RED28*$C$28</f>
        <v>0</v>
      </c>
      <c r="REG28" s="222">
        <f t="shared" ref="REG28" si="12286">REE28*$C$28</f>
        <v>2.2671075186825738E+83</v>
      </c>
      <c r="REH28" s="222">
        <f t="shared" ref="REH28" si="12287">REF28*$C$28</f>
        <v>0</v>
      </c>
      <c r="REI28" s="222">
        <f t="shared" ref="REI28" si="12288">REG28*$C$28</f>
        <v>2.3351207442430511E+83</v>
      </c>
      <c r="REJ28" s="222">
        <f t="shared" ref="REJ28" si="12289">REH28*$C$28</f>
        <v>0</v>
      </c>
      <c r="REK28" s="222">
        <f t="shared" ref="REK28" si="12290">REI28*$C$28</f>
        <v>2.4051743665703427E+83</v>
      </c>
      <c r="REL28" s="222">
        <f t="shared" ref="REL28" si="12291">REJ28*$C$28</f>
        <v>0</v>
      </c>
      <c r="REM28" s="222">
        <f t="shared" ref="REM28" si="12292">REK28*$C$28</f>
        <v>2.4773295975674533E+83</v>
      </c>
      <c r="REN28" s="222">
        <f t="shared" ref="REN28" si="12293">REL28*$C$28</f>
        <v>0</v>
      </c>
      <c r="REO28" s="222">
        <f t="shared" ref="REO28" si="12294">REM28*$C$28</f>
        <v>2.5516494854944769E+83</v>
      </c>
      <c r="REP28" s="222">
        <f t="shared" ref="REP28" si="12295">REN28*$C$28</f>
        <v>0</v>
      </c>
      <c r="REQ28" s="222">
        <f t="shared" ref="REQ28" si="12296">REO28*$C$28</f>
        <v>2.6281989700593114E+83</v>
      </c>
      <c r="RER28" s="222">
        <f t="shared" ref="RER28" si="12297">REP28*$C$28</f>
        <v>0</v>
      </c>
      <c r="RES28" s="222">
        <f t="shared" ref="RES28" si="12298">REQ28*$C$28</f>
        <v>2.7070449391610907E+83</v>
      </c>
      <c r="RET28" s="222">
        <f t="shared" ref="RET28" si="12299">RER28*$C$28</f>
        <v>0</v>
      </c>
      <c r="REU28" s="222">
        <f t="shared" ref="REU28" si="12300">RES28*$C$28</f>
        <v>2.7882562873359236E+83</v>
      </c>
      <c r="REV28" s="222">
        <f t="shared" ref="REV28" si="12301">RET28*$C$28</f>
        <v>0</v>
      </c>
      <c r="REW28" s="222">
        <f t="shared" ref="REW28" si="12302">REU28*$C$28</f>
        <v>2.8719039759560012E+83</v>
      </c>
      <c r="REX28" s="222">
        <f t="shared" ref="REX28" si="12303">REV28*$C$28</f>
        <v>0</v>
      </c>
      <c r="REY28" s="222">
        <f t="shared" ref="REY28" si="12304">REW28*$C$28</f>
        <v>2.9580610952346813E+83</v>
      </c>
      <c r="REZ28" s="222">
        <f t="shared" ref="REZ28" si="12305">REX28*$C$28</f>
        <v>0</v>
      </c>
      <c r="RFA28" s="222">
        <f t="shared" ref="RFA28" si="12306">REY28*$C$28</f>
        <v>3.0468029280917219E+83</v>
      </c>
      <c r="RFB28" s="222">
        <f t="shared" ref="RFB28" si="12307">REZ28*$C$28</f>
        <v>0</v>
      </c>
      <c r="RFC28" s="222">
        <f t="shared" ref="RFC28" si="12308">RFA28*$C$28</f>
        <v>3.1382070159344736E+83</v>
      </c>
      <c r="RFD28" s="222">
        <f t="shared" ref="RFD28" si="12309">RFB28*$C$28</f>
        <v>0</v>
      </c>
      <c r="RFE28" s="222">
        <f t="shared" ref="RFE28" si="12310">RFC28*$C$28</f>
        <v>3.232353226412508E+83</v>
      </c>
      <c r="RFF28" s="222">
        <f t="shared" ref="RFF28" si="12311">RFD28*$C$28</f>
        <v>0</v>
      </c>
      <c r="RFG28" s="222">
        <f t="shared" ref="RFG28" si="12312">RFE28*$C$28</f>
        <v>3.3293238232048832E+83</v>
      </c>
      <c r="RFH28" s="222">
        <f t="shared" ref="RFH28" si="12313">RFF28*$C$28</f>
        <v>0</v>
      </c>
      <c r="RFI28" s="222">
        <f t="shared" ref="RFI28" si="12314">RFG28*$C$28</f>
        <v>3.4292035379010299E+83</v>
      </c>
      <c r="RFJ28" s="222">
        <f t="shared" ref="RFJ28" si="12315">RFH28*$C$28</f>
        <v>0</v>
      </c>
      <c r="RFK28" s="222">
        <f t="shared" ref="RFK28" si="12316">RFI28*$C$28</f>
        <v>3.5320796440380611E+83</v>
      </c>
      <c r="RFL28" s="222">
        <f t="shared" ref="RFL28" si="12317">RFJ28*$C$28</f>
        <v>0</v>
      </c>
      <c r="RFM28" s="222">
        <f t="shared" ref="RFM28" si="12318">RFK28*$C$28</f>
        <v>3.6380420333592028E+83</v>
      </c>
      <c r="RFN28" s="222">
        <f t="shared" ref="RFN28" si="12319">RFL28*$C$28</f>
        <v>0</v>
      </c>
      <c r="RFO28" s="222">
        <f t="shared" ref="RFO28" si="12320">RFM28*$C$28</f>
        <v>3.7471832943599789E+83</v>
      </c>
      <c r="RFP28" s="222">
        <f t="shared" ref="RFP28" si="12321">RFN28*$C$28</f>
        <v>0</v>
      </c>
      <c r="RFQ28" s="222">
        <f t="shared" ref="RFQ28" si="12322">RFO28*$C$28</f>
        <v>3.8595987931907784E+83</v>
      </c>
      <c r="RFR28" s="222">
        <f t="shared" ref="RFR28" si="12323">RFP28*$C$28</f>
        <v>0</v>
      </c>
      <c r="RFS28" s="222">
        <f t="shared" ref="RFS28" si="12324">RFQ28*$C$28</f>
        <v>3.9753867569865018E+83</v>
      </c>
      <c r="RFT28" s="222">
        <f t="shared" ref="RFT28" si="12325">RFR28*$C$28</f>
        <v>0</v>
      </c>
      <c r="RFU28" s="222">
        <f t="shared" ref="RFU28" si="12326">RFS28*$C$28</f>
        <v>4.094648359696097E+83</v>
      </c>
      <c r="RFV28" s="222">
        <f t="shared" ref="RFV28" si="12327">RFT28*$C$28</f>
        <v>0</v>
      </c>
      <c r="RFW28" s="222">
        <f t="shared" ref="RFW28" si="12328">RFU28*$C$28</f>
        <v>4.21748781048698E+83</v>
      </c>
      <c r="RFX28" s="222">
        <f t="shared" ref="RFX28" si="12329">RFV28*$C$28</f>
        <v>0</v>
      </c>
      <c r="RFY28" s="222">
        <f t="shared" ref="RFY28" si="12330">RFW28*$C$28</f>
        <v>4.3440124448015894E+83</v>
      </c>
      <c r="RFZ28" s="222">
        <f t="shared" ref="RFZ28" si="12331">RFX28*$C$28</f>
        <v>0</v>
      </c>
      <c r="RGA28" s="222">
        <f t="shared" ref="RGA28" si="12332">RFY28*$C$28</f>
        <v>4.4743328181456374E+83</v>
      </c>
      <c r="RGB28" s="222">
        <f t="shared" ref="RGB28" si="12333">RFZ28*$C$28</f>
        <v>0</v>
      </c>
      <c r="RGC28" s="222">
        <f t="shared" ref="RGC28" si="12334">RGA28*$C$28</f>
        <v>4.6085628026900067E+83</v>
      </c>
      <c r="RGD28" s="222">
        <f t="shared" ref="RGD28" si="12335">RGB28*$C$28</f>
        <v>0</v>
      </c>
      <c r="RGE28" s="222">
        <f t="shared" ref="RGE28" si="12336">RGC28*$C$28</f>
        <v>4.7468196867707072E+83</v>
      </c>
      <c r="RGF28" s="222">
        <f t="shared" ref="RGF28" si="12337">RGD28*$C$28</f>
        <v>0</v>
      </c>
      <c r="RGG28" s="222">
        <f t="shared" ref="RGG28" si="12338">RGE28*$C$28</f>
        <v>4.8892242773738285E+83</v>
      </c>
      <c r="RGH28" s="222">
        <f t="shared" ref="RGH28" si="12339">RGF28*$C$28</f>
        <v>0</v>
      </c>
      <c r="RGI28" s="222">
        <f t="shared" ref="RGI28" si="12340">RGG28*$C$28</f>
        <v>5.0359010056950439E+83</v>
      </c>
      <c r="RGJ28" s="222">
        <f t="shared" ref="RGJ28" si="12341">RGH28*$C$28</f>
        <v>0</v>
      </c>
      <c r="RGK28" s="222">
        <f t="shared" ref="RGK28" si="12342">RGI28*$C$28</f>
        <v>5.1869780358658956E+83</v>
      </c>
      <c r="RGL28" s="222">
        <f t="shared" ref="RGL28" si="12343">RGJ28*$C$28</f>
        <v>0</v>
      </c>
      <c r="RGM28" s="222">
        <f t="shared" ref="RGM28" si="12344">RGK28*$C$28</f>
        <v>5.3425873769418729E+83</v>
      </c>
      <c r="RGN28" s="222">
        <f t="shared" ref="RGN28" si="12345">RGL28*$C$28</f>
        <v>0</v>
      </c>
      <c r="RGO28" s="222">
        <f t="shared" ref="RGO28" si="12346">RGM28*$C$28</f>
        <v>5.5028649982501288E+83</v>
      </c>
      <c r="RGP28" s="222">
        <f t="shared" ref="RGP28" si="12347">RGN28*$C$28</f>
        <v>0</v>
      </c>
      <c r="RGQ28" s="222">
        <f t="shared" ref="RGQ28" si="12348">RGO28*$C$28</f>
        <v>5.6679509481976323E+83</v>
      </c>
      <c r="RGR28" s="222">
        <f t="shared" ref="RGR28" si="12349">RGP28*$C$28</f>
        <v>0</v>
      </c>
      <c r="RGS28" s="222">
        <f t="shared" ref="RGS28" si="12350">RGQ28*$C$28</f>
        <v>5.8379894766435619E+83</v>
      </c>
      <c r="RGT28" s="222">
        <f t="shared" ref="RGT28" si="12351">RGR28*$C$28</f>
        <v>0</v>
      </c>
      <c r="RGU28" s="222">
        <f t="shared" ref="RGU28" si="12352">RGS28*$C$28</f>
        <v>6.0131291609428692E+83</v>
      </c>
      <c r="RGV28" s="222">
        <f t="shared" ref="RGV28" si="12353">RGT28*$C$28</f>
        <v>0</v>
      </c>
      <c r="RGW28" s="222">
        <f t="shared" ref="RGW28" si="12354">RGU28*$C$28</f>
        <v>6.1935230357711555E+83</v>
      </c>
      <c r="RGX28" s="222">
        <f t="shared" ref="RGX28" si="12355">RGV28*$C$28</f>
        <v>0</v>
      </c>
      <c r="RGY28" s="222">
        <f t="shared" ref="RGY28" si="12356">RGW28*$C$28</f>
        <v>6.3793287268442907E+83</v>
      </c>
      <c r="RGZ28" s="222">
        <f t="shared" ref="RGZ28" si="12357">RGX28*$C$28</f>
        <v>0</v>
      </c>
      <c r="RHA28" s="222">
        <f t="shared" ref="RHA28" si="12358">RGY28*$C$28</f>
        <v>6.5707085886496199E+83</v>
      </c>
      <c r="RHB28" s="222">
        <f t="shared" ref="RHB28" si="12359">RGZ28*$C$28</f>
        <v>0</v>
      </c>
      <c r="RHC28" s="222">
        <f t="shared" ref="RHC28" si="12360">RHA28*$C$28</f>
        <v>6.7678298463091088E+83</v>
      </c>
      <c r="RHD28" s="222">
        <f t="shared" ref="RHD28" si="12361">RHB28*$C$28</f>
        <v>0</v>
      </c>
      <c r="RHE28" s="222">
        <f t="shared" ref="RHE28" si="12362">RHC28*$C$28</f>
        <v>6.9708647416983827E+83</v>
      </c>
      <c r="RHF28" s="222">
        <f t="shared" ref="RHF28" si="12363">RHD28*$C$28</f>
        <v>0</v>
      </c>
      <c r="RHG28" s="222">
        <f t="shared" ref="RHG28" si="12364">RHE28*$C$28</f>
        <v>7.1799906839493342E+83</v>
      </c>
      <c r="RHH28" s="222">
        <f t="shared" ref="RHH28" si="12365">RHF28*$C$28</f>
        <v>0</v>
      </c>
      <c r="RHI28" s="222">
        <f t="shared" ref="RHI28" si="12366">RHG28*$C$28</f>
        <v>7.3953904044678149E+83</v>
      </c>
      <c r="RHJ28" s="222">
        <f t="shared" ref="RHJ28" si="12367">RHH28*$C$28</f>
        <v>0</v>
      </c>
      <c r="RHK28" s="222">
        <f t="shared" ref="RHK28" si="12368">RHI28*$C$28</f>
        <v>7.6172521166018497E+83</v>
      </c>
      <c r="RHL28" s="222">
        <f t="shared" ref="RHL28" si="12369">RHJ28*$C$28</f>
        <v>0</v>
      </c>
      <c r="RHM28" s="222">
        <f t="shared" ref="RHM28" si="12370">RHK28*$C$28</f>
        <v>7.8457696800999055E+83</v>
      </c>
      <c r="RHN28" s="222">
        <f t="shared" ref="RHN28" si="12371">RHL28*$C$28</f>
        <v>0</v>
      </c>
      <c r="RHO28" s="222">
        <f t="shared" ref="RHO28" si="12372">RHM28*$C$28</f>
        <v>8.0811427705029028E+83</v>
      </c>
      <c r="RHP28" s="222">
        <f t="shared" ref="RHP28" si="12373">RHN28*$C$28</f>
        <v>0</v>
      </c>
      <c r="RHQ28" s="222">
        <f t="shared" ref="RHQ28" si="12374">RHO28*$C$28</f>
        <v>8.3235770536179897E+83</v>
      </c>
      <c r="RHR28" s="222">
        <f t="shared" ref="RHR28" si="12375">RHP28*$C$28</f>
        <v>0</v>
      </c>
      <c r="RHS28" s="222">
        <f t="shared" ref="RHS28" si="12376">RHQ28*$C$28</f>
        <v>8.5732843652265294E+83</v>
      </c>
      <c r="RHT28" s="222">
        <f t="shared" ref="RHT28" si="12377">RHR28*$C$28</f>
        <v>0</v>
      </c>
      <c r="RHU28" s="222">
        <f t="shared" ref="RHU28" si="12378">RHS28*$C$28</f>
        <v>8.8304828961833252E+83</v>
      </c>
      <c r="RHV28" s="222">
        <f t="shared" ref="RHV28" si="12379">RHT28*$C$28</f>
        <v>0</v>
      </c>
      <c r="RHW28" s="222">
        <f t="shared" ref="RHW28" si="12380">RHU28*$C$28</f>
        <v>9.0953973830688255E+83</v>
      </c>
      <c r="RHX28" s="222">
        <f t="shared" ref="RHX28" si="12381">RHV28*$C$28</f>
        <v>0</v>
      </c>
      <c r="RHY28" s="222">
        <f t="shared" ref="RHY28" si="12382">RHW28*$C$28</f>
        <v>9.3682593045608905E+83</v>
      </c>
      <c r="RHZ28" s="222">
        <f t="shared" ref="RHZ28" si="12383">RHX28*$C$28</f>
        <v>0</v>
      </c>
      <c r="RIA28" s="222">
        <f t="shared" ref="RIA28" si="12384">RHY28*$C$28</f>
        <v>9.6493070836977179E+83</v>
      </c>
      <c r="RIB28" s="222">
        <f t="shared" ref="RIB28" si="12385">RHZ28*$C$28</f>
        <v>0</v>
      </c>
      <c r="RIC28" s="222">
        <f t="shared" ref="RIC28" si="12386">RIA28*$C$28</f>
        <v>9.9387862962086488E+83</v>
      </c>
      <c r="RID28" s="222">
        <f t="shared" ref="RID28" si="12387">RIB28*$C$28</f>
        <v>0</v>
      </c>
      <c r="RIE28" s="222">
        <f t="shared" ref="RIE28" si="12388">RIC28*$C$28</f>
        <v>1.0236949885094909E+84</v>
      </c>
      <c r="RIF28" s="222">
        <f t="shared" ref="RIF28" si="12389">RID28*$C$28</f>
        <v>0</v>
      </c>
      <c r="RIG28" s="222">
        <f t="shared" ref="RIG28" si="12390">RIE28*$C$28</f>
        <v>1.0544058381647757E+84</v>
      </c>
      <c r="RIH28" s="222">
        <f t="shared" ref="RIH28" si="12391">RIF28*$C$28</f>
        <v>0</v>
      </c>
      <c r="RII28" s="222">
        <f t="shared" ref="RII28" si="12392">RIG28*$C$28</f>
        <v>1.0860380133097191E+84</v>
      </c>
      <c r="RIJ28" s="222">
        <f t="shared" ref="RIJ28" si="12393">RIH28*$C$28</f>
        <v>0</v>
      </c>
      <c r="RIK28" s="222">
        <f t="shared" ref="RIK28" si="12394">RII28*$C$28</f>
        <v>1.1186191537090108E+84</v>
      </c>
      <c r="RIL28" s="222">
        <f t="shared" ref="RIL28" si="12395">RIJ28*$C$28</f>
        <v>0</v>
      </c>
      <c r="RIM28" s="222">
        <f t="shared" ref="RIM28" si="12396">RIK28*$C$28</f>
        <v>1.152177728320281E+84</v>
      </c>
      <c r="RIN28" s="222">
        <f t="shared" ref="RIN28" si="12397">RIL28*$C$28</f>
        <v>0</v>
      </c>
      <c r="RIO28" s="222">
        <f t="shared" ref="RIO28" si="12398">RIM28*$C$28</f>
        <v>1.1867430601698894E+84</v>
      </c>
      <c r="RIP28" s="222">
        <f t="shared" ref="RIP28" si="12399">RIN28*$C$28</f>
        <v>0</v>
      </c>
      <c r="RIQ28" s="222">
        <f t="shared" ref="RIQ28" si="12400">RIO28*$C$28</f>
        <v>1.222345351974986E+84</v>
      </c>
      <c r="RIR28" s="222">
        <f t="shared" ref="RIR28" si="12401">RIP28*$C$28</f>
        <v>0</v>
      </c>
      <c r="RIS28" s="222">
        <f t="shared" ref="RIS28" si="12402">RIQ28*$C$28</f>
        <v>1.2590157125342357E+84</v>
      </c>
      <c r="RIT28" s="222">
        <f t="shared" ref="RIT28" si="12403">RIR28*$C$28</f>
        <v>0</v>
      </c>
      <c r="RIU28" s="222">
        <f t="shared" ref="RIU28" si="12404">RIS28*$C$28</f>
        <v>1.2967861839102629E+84</v>
      </c>
      <c r="RIV28" s="222">
        <f t="shared" ref="RIV28" si="12405">RIT28*$C$28</f>
        <v>0</v>
      </c>
      <c r="RIW28" s="222">
        <f t="shared" ref="RIW28" si="12406">RIU28*$C$28</f>
        <v>1.3356897694275709E+84</v>
      </c>
      <c r="RIX28" s="222">
        <f t="shared" ref="RIX28" si="12407">RIV28*$C$28</f>
        <v>0</v>
      </c>
      <c r="RIY28" s="222">
        <f t="shared" ref="RIY28" si="12408">RIW28*$C$28</f>
        <v>1.375760462510398E+84</v>
      </c>
      <c r="RIZ28" s="222">
        <f t="shared" ref="RIZ28" si="12409">RIX28*$C$28</f>
        <v>0</v>
      </c>
      <c r="RJA28" s="222">
        <f t="shared" ref="RJA28" si="12410">RIY28*$C$28</f>
        <v>1.4170332763857099E+84</v>
      </c>
      <c r="RJB28" s="222">
        <f t="shared" ref="RJB28" si="12411">RIZ28*$C$28</f>
        <v>0</v>
      </c>
      <c r="RJC28" s="222">
        <f t="shared" ref="RJC28" si="12412">RJA28*$C$28</f>
        <v>1.4595442746772814E+84</v>
      </c>
      <c r="RJD28" s="222">
        <f t="shared" ref="RJD28" si="12413">RJB28*$C$28</f>
        <v>0</v>
      </c>
      <c r="RJE28" s="222">
        <f t="shared" ref="RJE28" si="12414">RJC28*$C$28</f>
        <v>1.5033306029175999E+84</v>
      </c>
      <c r="RJF28" s="222">
        <f t="shared" ref="RJF28" si="12415">RJD28*$C$28</f>
        <v>0</v>
      </c>
      <c r="RJG28" s="222">
        <f t="shared" ref="RJG28" si="12416">RJE28*$C$28</f>
        <v>1.5484305210051279E+84</v>
      </c>
      <c r="RJH28" s="222">
        <f t="shared" ref="RJH28" si="12417">RJF28*$C$28</f>
        <v>0</v>
      </c>
      <c r="RJI28" s="222">
        <f t="shared" ref="RJI28" si="12418">RJG28*$C$28</f>
        <v>1.5948834366352817E+84</v>
      </c>
      <c r="RJJ28" s="222">
        <f t="shared" ref="RJJ28" si="12419">RJH28*$C$28</f>
        <v>0</v>
      </c>
      <c r="RJK28" s="222">
        <f t="shared" ref="RJK28" si="12420">RJI28*$C$28</f>
        <v>1.6427299397343403E+84</v>
      </c>
      <c r="RJL28" s="222">
        <f t="shared" ref="RJL28" si="12421">RJJ28*$C$28</f>
        <v>0</v>
      </c>
      <c r="RJM28" s="222">
        <f t="shared" ref="RJM28" si="12422">RJK28*$C$28</f>
        <v>1.6920118379263704E+84</v>
      </c>
      <c r="RJN28" s="222">
        <f t="shared" ref="RJN28" si="12423">RJL28*$C$28</f>
        <v>0</v>
      </c>
      <c r="RJO28" s="222">
        <f t="shared" ref="RJO28" si="12424">RJM28*$C$28</f>
        <v>1.7427721930641616E+84</v>
      </c>
      <c r="RJP28" s="222">
        <f t="shared" ref="RJP28" si="12425">RJN28*$C$28</f>
        <v>0</v>
      </c>
      <c r="RJQ28" s="222">
        <f t="shared" ref="RJQ28" si="12426">RJO28*$C$28</f>
        <v>1.7950553588560866E+84</v>
      </c>
      <c r="RJR28" s="222">
        <f t="shared" ref="RJR28" si="12427">RJP28*$C$28</f>
        <v>0</v>
      </c>
      <c r="RJS28" s="222">
        <f t="shared" ref="RJS28" si="12428">RJQ28*$C$28</f>
        <v>1.8489070196217692E+84</v>
      </c>
      <c r="RJT28" s="222">
        <f t="shared" ref="RJT28" si="12429">RJR28*$C$28</f>
        <v>0</v>
      </c>
      <c r="RJU28" s="222">
        <f t="shared" ref="RJU28" si="12430">RJS28*$C$28</f>
        <v>1.9043742302104223E+84</v>
      </c>
      <c r="RJV28" s="222">
        <f t="shared" ref="RJV28" si="12431">RJT28*$C$28</f>
        <v>0</v>
      </c>
      <c r="RJW28" s="222">
        <f t="shared" ref="RJW28" si="12432">RJU28*$C$28</f>
        <v>1.9615054571167351E+84</v>
      </c>
      <c r="RJX28" s="222">
        <f t="shared" ref="RJX28" si="12433">RJV28*$C$28</f>
        <v>0</v>
      </c>
      <c r="RJY28" s="222">
        <f t="shared" ref="RJY28" si="12434">RJW28*$C$28</f>
        <v>2.0203506208302371E+84</v>
      </c>
      <c r="RJZ28" s="222">
        <f t="shared" ref="RJZ28" si="12435">RJX28*$C$28</f>
        <v>0</v>
      </c>
      <c r="RKA28" s="222">
        <f t="shared" ref="RKA28" si="12436">RJY28*$C$28</f>
        <v>2.0809611394551444E+84</v>
      </c>
      <c r="RKB28" s="222">
        <f t="shared" ref="RKB28" si="12437">RJZ28*$C$28</f>
        <v>0</v>
      </c>
      <c r="RKC28" s="222">
        <f t="shared" ref="RKC28" si="12438">RKA28*$C$28</f>
        <v>2.1433899736387988E+84</v>
      </c>
      <c r="RKD28" s="222">
        <f t="shared" ref="RKD28" si="12439">RKB28*$C$28</f>
        <v>0</v>
      </c>
      <c r="RKE28" s="222">
        <f t="shared" ref="RKE28" si="12440">RKC28*$C$28</f>
        <v>2.2076916728479627E+84</v>
      </c>
      <c r="RKF28" s="222">
        <f t="shared" ref="RKF28" si="12441">RKD28*$C$28</f>
        <v>0</v>
      </c>
      <c r="RKG28" s="222">
        <f t="shared" ref="RKG28" si="12442">RKE28*$C$28</f>
        <v>2.2739224230334016E+84</v>
      </c>
      <c r="RKH28" s="222">
        <f t="shared" ref="RKH28" si="12443">RKF28*$C$28</f>
        <v>0</v>
      </c>
      <c r="RKI28" s="222">
        <f t="shared" ref="RKI28" si="12444">RKG28*$C$28</f>
        <v>2.3421400957244037E+84</v>
      </c>
      <c r="RKJ28" s="222">
        <f t="shared" ref="RKJ28" si="12445">RKH28*$C$28</f>
        <v>0</v>
      </c>
      <c r="RKK28" s="222">
        <f t="shared" ref="RKK28" si="12446">RKI28*$C$28</f>
        <v>2.4124042985961358E+84</v>
      </c>
      <c r="RKL28" s="222">
        <f t="shared" ref="RKL28" si="12447">RKJ28*$C$28</f>
        <v>0</v>
      </c>
      <c r="RKM28" s="222">
        <f t="shared" ref="RKM28" si="12448">RKK28*$C$28</f>
        <v>2.4847764275540198E+84</v>
      </c>
      <c r="RKN28" s="222">
        <f t="shared" ref="RKN28" si="12449">RKL28*$C$28</f>
        <v>0</v>
      </c>
      <c r="RKO28" s="222">
        <f t="shared" ref="RKO28" si="12450">RKM28*$C$28</f>
        <v>2.5593197203806405E+84</v>
      </c>
      <c r="RKP28" s="222">
        <f t="shared" ref="RKP28" si="12451">RKN28*$C$28</f>
        <v>0</v>
      </c>
      <c r="RKQ28" s="222">
        <f t="shared" ref="RKQ28" si="12452">RKO28*$C$28</f>
        <v>2.6360993119920596E+84</v>
      </c>
      <c r="RKR28" s="222">
        <f t="shared" ref="RKR28" si="12453">RKP28*$C$28</f>
        <v>0</v>
      </c>
      <c r="RKS28" s="222">
        <f t="shared" ref="RKS28" si="12454">RKQ28*$C$28</f>
        <v>2.7151822913518215E+84</v>
      </c>
      <c r="RKT28" s="222">
        <f t="shared" ref="RKT28" si="12455">RKR28*$C$28</f>
        <v>0</v>
      </c>
      <c r="RKU28" s="222">
        <f t="shared" ref="RKU28" si="12456">RKS28*$C$28</f>
        <v>2.796637760092376E+84</v>
      </c>
      <c r="RKV28" s="222">
        <f t="shared" ref="RKV28" si="12457">RKT28*$C$28</f>
        <v>0</v>
      </c>
      <c r="RKW28" s="222">
        <f t="shared" ref="RKW28" si="12458">RKU28*$C$28</f>
        <v>2.8805368928951475E+84</v>
      </c>
      <c r="RKX28" s="222">
        <f t="shared" ref="RKX28" si="12459">RKV28*$C$28</f>
        <v>0</v>
      </c>
      <c r="RKY28" s="222">
        <f t="shared" ref="RKY28" si="12460">RKW28*$C$28</f>
        <v>2.9669529996820022E+84</v>
      </c>
      <c r="RKZ28" s="222">
        <f t="shared" ref="RKZ28" si="12461">RKX28*$C$28</f>
        <v>0</v>
      </c>
      <c r="RLA28" s="222">
        <f t="shared" ref="RLA28" si="12462">RKY28*$C$28</f>
        <v>3.0559615896724626E+84</v>
      </c>
      <c r="RLB28" s="222">
        <f t="shared" ref="RLB28" si="12463">RKZ28*$C$28</f>
        <v>0</v>
      </c>
      <c r="RLC28" s="222">
        <f t="shared" ref="RLC28" si="12464">RLA28*$C$28</f>
        <v>3.1476404373626364E+84</v>
      </c>
      <c r="RLD28" s="222">
        <f t="shared" ref="RLD28" si="12465">RLB28*$C$28</f>
        <v>0</v>
      </c>
      <c r="RLE28" s="222">
        <f t="shared" ref="RLE28" si="12466">RLC28*$C$28</f>
        <v>3.2420696504835153E+84</v>
      </c>
      <c r="RLF28" s="222">
        <f t="shared" ref="RLF28" si="12467">RLD28*$C$28</f>
        <v>0</v>
      </c>
      <c r="RLG28" s="222">
        <f t="shared" ref="RLG28" si="12468">RLE28*$C$28</f>
        <v>3.3393317399980211E+84</v>
      </c>
      <c r="RLH28" s="222">
        <f t="shared" ref="RLH28" si="12469">RLF28*$C$28</f>
        <v>0</v>
      </c>
      <c r="RLI28" s="222">
        <f t="shared" ref="RLI28" si="12470">RLG28*$C$28</f>
        <v>3.4395116921979618E+84</v>
      </c>
      <c r="RLJ28" s="222">
        <f t="shared" ref="RLJ28" si="12471">RLH28*$C$28</f>
        <v>0</v>
      </c>
      <c r="RLK28" s="222">
        <f t="shared" ref="RLK28" si="12472">RLI28*$C$28</f>
        <v>3.5426970429639006E+84</v>
      </c>
      <c r="RLL28" s="222">
        <f t="shared" ref="RLL28" si="12473">RLJ28*$C$28</f>
        <v>0</v>
      </c>
      <c r="RLM28" s="222">
        <f t="shared" ref="RLM28" si="12474">RLK28*$C$28</f>
        <v>3.6489779542528176E+84</v>
      </c>
      <c r="RLN28" s="222">
        <f t="shared" ref="RLN28" si="12475">RLL28*$C$28</f>
        <v>0</v>
      </c>
      <c r="RLO28" s="222">
        <f t="shared" ref="RLO28" si="12476">RLM28*$C$28</f>
        <v>3.7584472928804024E+84</v>
      </c>
      <c r="RLP28" s="222">
        <f t="shared" ref="RLP28" si="12477">RLN28*$C$28</f>
        <v>0</v>
      </c>
      <c r="RLQ28" s="222">
        <f t="shared" ref="RLQ28" si="12478">RLO28*$C$28</f>
        <v>3.8712007116668147E+84</v>
      </c>
      <c r="RLR28" s="222">
        <f t="shared" ref="RLR28" si="12479">RLP28*$C$28</f>
        <v>0</v>
      </c>
      <c r="RLS28" s="222">
        <f t="shared" ref="RLS28" si="12480">RLQ28*$C$28</f>
        <v>3.9873367330168194E+84</v>
      </c>
      <c r="RLT28" s="222">
        <f t="shared" ref="RLT28" si="12481">RLR28*$C$28</f>
        <v>0</v>
      </c>
      <c r="RLU28" s="222">
        <f t="shared" ref="RLU28" si="12482">RLS28*$C$28</f>
        <v>4.1069568350073242E+84</v>
      </c>
      <c r="RLV28" s="222">
        <f t="shared" ref="RLV28" si="12483">RLT28*$C$28</f>
        <v>0</v>
      </c>
      <c r="RLW28" s="222">
        <f t="shared" ref="RLW28" si="12484">RLU28*$C$28</f>
        <v>4.2301655400575443E+84</v>
      </c>
      <c r="RLX28" s="222">
        <f t="shared" ref="RLX28" si="12485">RLV28*$C$28</f>
        <v>0</v>
      </c>
      <c r="RLY28" s="222">
        <f t="shared" ref="RLY28" si="12486">RLW28*$C$28</f>
        <v>4.357070506259271E+84</v>
      </c>
      <c r="RLZ28" s="222">
        <f t="shared" ref="RLZ28" si="12487">RLX28*$C$28</f>
        <v>0</v>
      </c>
      <c r="RMA28" s="222">
        <f t="shared" ref="RMA28" si="12488">RLY28*$C$28</f>
        <v>4.4877826214470489E+84</v>
      </c>
      <c r="RMB28" s="222">
        <f t="shared" ref="RMB28" si="12489">RLZ28*$C$28</f>
        <v>0</v>
      </c>
      <c r="RMC28" s="222">
        <f t="shared" ref="RMC28" si="12490">RMA28*$C$28</f>
        <v>4.6224161000904605E+84</v>
      </c>
      <c r="RMD28" s="222">
        <f t="shared" ref="RMD28" si="12491">RMB28*$C$28</f>
        <v>0</v>
      </c>
      <c r="RME28" s="222">
        <f t="shared" ref="RME28" si="12492">RMC28*$C$28</f>
        <v>4.7610885830931748E+84</v>
      </c>
      <c r="RMF28" s="222">
        <f t="shared" ref="RMF28" si="12493">RMD28*$C$28</f>
        <v>0</v>
      </c>
      <c r="RMG28" s="222">
        <f t="shared" ref="RMG28" si="12494">RME28*$C$28</f>
        <v>4.9039212405859699E+84</v>
      </c>
      <c r="RMH28" s="222">
        <f t="shared" ref="RMH28" si="12495">RMF28*$C$28</f>
        <v>0</v>
      </c>
      <c r="RMI28" s="222">
        <f t="shared" ref="RMI28" si="12496">RMG28*$C$28</f>
        <v>5.0510388778035489E+84</v>
      </c>
      <c r="RMJ28" s="222">
        <f t="shared" ref="RMJ28" si="12497">RMH28*$C$28</f>
        <v>0</v>
      </c>
      <c r="RMK28" s="222">
        <f t="shared" ref="RMK28" si="12498">RMI28*$C$28</f>
        <v>5.2025700441376552E+84</v>
      </c>
      <c r="RML28" s="222">
        <f t="shared" ref="RML28" si="12499">RMJ28*$C$28</f>
        <v>0</v>
      </c>
      <c r="RMM28" s="222">
        <f t="shared" ref="RMM28" si="12500">RMK28*$C$28</f>
        <v>5.3586471454617846E+84</v>
      </c>
      <c r="RMN28" s="222">
        <f t="shared" ref="RMN28" si="12501">RML28*$C$28</f>
        <v>0</v>
      </c>
      <c r="RMO28" s="222">
        <f t="shared" ref="RMO28" si="12502">RMM28*$C$28</f>
        <v>5.5194065598256387E+84</v>
      </c>
      <c r="RMP28" s="222">
        <f t="shared" ref="RMP28" si="12503">RMN28*$C$28</f>
        <v>0</v>
      </c>
      <c r="RMQ28" s="222">
        <f t="shared" ref="RMQ28" si="12504">RMO28*$C$28</f>
        <v>5.6849887566204083E+84</v>
      </c>
      <c r="RMR28" s="222">
        <f t="shared" ref="RMR28" si="12505">RMP28*$C$28</f>
        <v>0</v>
      </c>
      <c r="RMS28" s="222">
        <f t="shared" ref="RMS28" si="12506">RMQ28*$C$28</f>
        <v>5.8555384193190203E+84</v>
      </c>
      <c r="RMT28" s="222">
        <f t="shared" ref="RMT28" si="12507">RMR28*$C$28</f>
        <v>0</v>
      </c>
      <c r="RMU28" s="222">
        <f t="shared" ref="RMU28" si="12508">RMS28*$C$28</f>
        <v>6.0312045718985907E+84</v>
      </c>
      <c r="RMV28" s="222">
        <f t="shared" ref="RMV28" si="12509">RMT28*$C$28</f>
        <v>0</v>
      </c>
      <c r="RMW28" s="222">
        <f t="shared" ref="RMW28" si="12510">RMU28*$C$28</f>
        <v>6.2121407090555486E+84</v>
      </c>
      <c r="RMX28" s="222">
        <f t="shared" ref="RMX28" si="12511">RMV28*$C$28</f>
        <v>0</v>
      </c>
      <c r="RMY28" s="222">
        <f t="shared" ref="RMY28" si="12512">RMW28*$C$28</f>
        <v>6.3985049303272153E+84</v>
      </c>
      <c r="RMZ28" s="222">
        <f t="shared" ref="RMZ28" si="12513">RMX28*$C$28</f>
        <v>0</v>
      </c>
      <c r="RNA28" s="222">
        <f t="shared" ref="RNA28" si="12514">RMY28*$C$28</f>
        <v>6.5904600782370321E+84</v>
      </c>
      <c r="RNB28" s="222">
        <f t="shared" ref="RNB28" si="12515">RMZ28*$C$28</f>
        <v>0</v>
      </c>
      <c r="RNC28" s="222">
        <f t="shared" ref="RNC28" si="12516">RNA28*$C$28</f>
        <v>6.7881738805841435E+84</v>
      </c>
      <c r="RND28" s="222">
        <f t="shared" ref="RND28" si="12517">RNB28*$C$28</f>
        <v>0</v>
      </c>
      <c r="RNE28" s="222">
        <f t="shared" ref="RNE28" si="12518">RNC28*$C$28</f>
        <v>6.9918190970016677E+84</v>
      </c>
      <c r="RNF28" s="222">
        <f t="shared" ref="RNF28" si="12519">RND28*$C$28</f>
        <v>0</v>
      </c>
      <c r="RNG28" s="222">
        <f t="shared" ref="RNG28" si="12520">RNE28*$C$28</f>
        <v>7.2015736699117179E+84</v>
      </c>
      <c r="RNH28" s="222">
        <f t="shared" ref="RNH28" si="12521">RNF28*$C$28</f>
        <v>0</v>
      </c>
      <c r="RNI28" s="222">
        <f t="shared" ref="RNI28" si="12522">RNG28*$C$28</f>
        <v>7.4176208800090698E+84</v>
      </c>
      <c r="RNJ28" s="222">
        <f t="shared" ref="RNJ28" si="12523">RNH28*$C$28</f>
        <v>0</v>
      </c>
      <c r="RNK28" s="222">
        <f t="shared" ref="RNK28" si="12524">RNI28*$C$28</f>
        <v>7.6401495064093421E+84</v>
      </c>
      <c r="RNL28" s="222">
        <f t="shared" ref="RNL28" si="12525">RNJ28*$C$28</f>
        <v>0</v>
      </c>
      <c r="RNM28" s="222">
        <f t="shared" ref="RNM28" si="12526">RNK28*$C$28</f>
        <v>7.8693539916016229E+84</v>
      </c>
      <c r="RNN28" s="222">
        <f t="shared" ref="RNN28" si="12527">RNL28*$C$28</f>
        <v>0</v>
      </c>
      <c r="RNO28" s="222">
        <f t="shared" ref="RNO28" si="12528">RNM28*$C$28</f>
        <v>8.1054346113496711E+84</v>
      </c>
      <c r="RNP28" s="222">
        <f t="shared" ref="RNP28" si="12529">RNN28*$C$28</f>
        <v>0</v>
      </c>
      <c r="RNQ28" s="222">
        <f t="shared" ref="RNQ28" si="12530">RNO28*$C$28</f>
        <v>8.348597649690162E+84</v>
      </c>
      <c r="RNR28" s="222">
        <f t="shared" ref="RNR28" si="12531">RNP28*$C$28</f>
        <v>0</v>
      </c>
      <c r="RNS28" s="222">
        <f t="shared" ref="RNS28" si="12532">RNQ28*$C$28</f>
        <v>8.5990555791808672E+84</v>
      </c>
      <c r="RNT28" s="222">
        <f t="shared" ref="RNT28" si="12533">RNR28*$C$28</f>
        <v>0</v>
      </c>
      <c r="RNU28" s="222">
        <f t="shared" ref="RNU28" si="12534">RNS28*$C$28</f>
        <v>8.857027246556293E+84</v>
      </c>
      <c r="RNV28" s="222">
        <f t="shared" ref="RNV28" si="12535">RNT28*$C$28</f>
        <v>0</v>
      </c>
      <c r="RNW28" s="222">
        <f t="shared" ref="RNW28" si="12536">RNU28*$C$28</f>
        <v>9.1227380639529819E+84</v>
      </c>
      <c r="RNX28" s="222">
        <f t="shared" ref="RNX28" si="12537">RNV28*$C$28</f>
        <v>0</v>
      </c>
      <c r="RNY28" s="222">
        <f t="shared" ref="RNY28" si="12538">RNW28*$C$28</f>
        <v>9.3964202058715717E+84</v>
      </c>
      <c r="RNZ28" s="222">
        <f t="shared" ref="RNZ28" si="12539">RNX28*$C$28</f>
        <v>0</v>
      </c>
      <c r="ROA28" s="222">
        <f t="shared" ref="ROA28" si="12540">RNY28*$C$28</f>
        <v>9.6783128120477197E+84</v>
      </c>
      <c r="ROB28" s="222">
        <f t="shared" ref="ROB28" si="12541">RNZ28*$C$28</f>
        <v>0</v>
      </c>
      <c r="ROC28" s="222">
        <f t="shared" ref="ROC28" si="12542">ROA28*$C$28</f>
        <v>9.9686621964091512E+84</v>
      </c>
      <c r="ROD28" s="222">
        <f t="shared" ref="ROD28" si="12543">ROB28*$C$28</f>
        <v>0</v>
      </c>
      <c r="ROE28" s="222">
        <f t="shared" ref="ROE28" si="12544">ROC28*$C$28</f>
        <v>1.0267722062301426E+85</v>
      </c>
      <c r="ROF28" s="222">
        <f t="shared" ref="ROF28" si="12545">ROD28*$C$28</f>
        <v>0</v>
      </c>
      <c r="ROG28" s="222">
        <f t="shared" ref="ROG28" si="12546">ROE28*$C$28</f>
        <v>1.0575753724170469E+85</v>
      </c>
      <c r="ROH28" s="222">
        <f t="shared" ref="ROH28" si="12547">ROF28*$C$28</f>
        <v>0</v>
      </c>
      <c r="ROI28" s="222">
        <f t="shared" ref="ROI28" si="12548">ROG28*$C$28</f>
        <v>1.0893026335895583E+85</v>
      </c>
      <c r="ROJ28" s="222">
        <f t="shared" ref="ROJ28" si="12549">ROH28*$C$28</f>
        <v>0</v>
      </c>
      <c r="ROK28" s="222">
        <f t="shared" ref="ROK28" si="12550">ROI28*$C$28</f>
        <v>1.1219817125972451E+85</v>
      </c>
      <c r="ROL28" s="222">
        <f t="shared" ref="ROL28" si="12551">ROJ28*$C$28</f>
        <v>0</v>
      </c>
      <c r="ROM28" s="222">
        <f t="shared" ref="ROM28" si="12552">ROK28*$C$28</f>
        <v>1.1556411639751624E+85</v>
      </c>
      <c r="RON28" s="222">
        <f t="shared" ref="RON28" si="12553">ROL28*$C$28</f>
        <v>0</v>
      </c>
      <c r="ROO28" s="222">
        <f t="shared" ref="ROO28" si="12554">ROM28*$C$28</f>
        <v>1.1903103988944173E+85</v>
      </c>
      <c r="ROP28" s="222">
        <f t="shared" ref="ROP28" si="12555">RON28*$C$28</f>
        <v>0</v>
      </c>
      <c r="ROQ28" s="222">
        <f t="shared" ref="ROQ28" si="12556">ROO28*$C$28</f>
        <v>1.2260197108612499E+85</v>
      </c>
      <c r="ROR28" s="222">
        <f t="shared" ref="ROR28" si="12557">ROP28*$C$28</f>
        <v>0</v>
      </c>
      <c r="ROS28" s="222">
        <f t="shared" ref="ROS28" si="12558">ROQ28*$C$28</f>
        <v>1.2628003021870874E+85</v>
      </c>
      <c r="ROT28" s="222">
        <f t="shared" ref="ROT28" si="12559">ROR28*$C$28</f>
        <v>0</v>
      </c>
      <c r="ROU28" s="222">
        <f t="shared" ref="ROU28" si="12560">ROS28*$C$28</f>
        <v>1.3006843112527001E+85</v>
      </c>
      <c r="ROV28" s="222">
        <f t="shared" ref="ROV28" si="12561">ROT28*$C$28</f>
        <v>0</v>
      </c>
      <c r="ROW28" s="222">
        <f t="shared" ref="ROW28" si="12562">ROU28*$C$28</f>
        <v>1.3397048405902811E+85</v>
      </c>
      <c r="ROX28" s="222">
        <f t="shared" ref="ROX28" si="12563">ROV28*$C$28</f>
        <v>0</v>
      </c>
      <c r="ROY28" s="222">
        <f t="shared" ref="ROY28" si="12564">ROW28*$C$28</f>
        <v>1.3798959858079896E+85</v>
      </c>
      <c r="ROZ28" s="222">
        <f t="shared" ref="ROZ28" si="12565">ROX28*$C$28</f>
        <v>0</v>
      </c>
      <c r="RPA28" s="222">
        <f t="shared" ref="RPA28" si="12566">ROY28*$C$28</f>
        <v>1.4212928653822293E+85</v>
      </c>
      <c r="RPB28" s="222">
        <f t="shared" ref="RPB28" si="12567">ROZ28*$C$28</f>
        <v>0</v>
      </c>
      <c r="RPC28" s="222">
        <f t="shared" ref="RPC28" si="12568">RPA28*$C$28</f>
        <v>1.4639316513436963E+85</v>
      </c>
      <c r="RPD28" s="222">
        <f t="shared" ref="RPD28" si="12569">RPB28*$C$28</f>
        <v>0</v>
      </c>
      <c r="RPE28" s="222">
        <f t="shared" ref="RPE28" si="12570">RPC28*$C$28</f>
        <v>1.5078496008840072E+85</v>
      </c>
      <c r="RPF28" s="222">
        <f t="shared" ref="RPF28" si="12571">RPD28*$C$28</f>
        <v>0</v>
      </c>
      <c r="RPG28" s="222">
        <f t="shared" ref="RPG28" si="12572">RPE28*$C$28</f>
        <v>1.5530850889105274E+85</v>
      </c>
      <c r="RPH28" s="222">
        <f t="shared" ref="RPH28" si="12573">RPF28*$C$28</f>
        <v>0</v>
      </c>
      <c r="RPI28" s="222">
        <f t="shared" ref="RPI28" si="12574">RPG28*$C$28</f>
        <v>1.5996776415778432E+85</v>
      </c>
      <c r="RPJ28" s="222">
        <f t="shared" ref="RPJ28" si="12575">RPH28*$C$28</f>
        <v>0</v>
      </c>
      <c r="RPK28" s="222">
        <f t="shared" ref="RPK28" si="12576">RPI28*$C$28</f>
        <v>1.6476679708251785E+85</v>
      </c>
      <c r="RPL28" s="222">
        <f t="shared" ref="RPL28" si="12577">RPJ28*$C$28</f>
        <v>0</v>
      </c>
      <c r="RPM28" s="222">
        <f t="shared" ref="RPM28" si="12578">RPK28*$C$28</f>
        <v>1.6970980099499341E+85</v>
      </c>
      <c r="RPN28" s="222">
        <f t="shared" ref="RPN28" si="12579">RPL28*$C$28</f>
        <v>0</v>
      </c>
      <c r="RPO28" s="222">
        <f t="shared" ref="RPO28" si="12580">RPM28*$C$28</f>
        <v>1.7480109502484321E+85</v>
      </c>
      <c r="RPP28" s="222">
        <f t="shared" ref="RPP28" si="12581">RPN28*$C$28</f>
        <v>0</v>
      </c>
      <c r="RPQ28" s="222">
        <f t="shared" ref="RPQ28" si="12582">RPO28*$C$28</f>
        <v>1.8004512787558853E+85</v>
      </c>
      <c r="RPR28" s="222">
        <f t="shared" ref="RPR28" si="12583">RPP28*$C$28</f>
        <v>0</v>
      </c>
      <c r="RPS28" s="222">
        <f t="shared" ref="RPS28" si="12584">RPQ28*$C$28</f>
        <v>1.8544648171185618E+85</v>
      </c>
      <c r="RPT28" s="222">
        <f t="shared" ref="RPT28" si="12585">RPR28*$C$28</f>
        <v>0</v>
      </c>
      <c r="RPU28" s="222">
        <f t="shared" ref="RPU28" si="12586">RPS28*$C$28</f>
        <v>1.9100987616321186E+85</v>
      </c>
      <c r="RPV28" s="222">
        <f t="shared" ref="RPV28" si="12587">RPT28*$C$28</f>
        <v>0</v>
      </c>
      <c r="RPW28" s="222">
        <f t="shared" ref="RPW28" si="12588">RPU28*$C$28</f>
        <v>1.9674017244810821E+85</v>
      </c>
      <c r="RPX28" s="222">
        <f t="shared" ref="RPX28" si="12589">RPV28*$C$28</f>
        <v>0</v>
      </c>
      <c r="RPY28" s="222">
        <f t="shared" ref="RPY28" si="12590">RPW28*$C$28</f>
        <v>2.0264237762155146E+85</v>
      </c>
      <c r="RPZ28" s="222">
        <f t="shared" ref="RPZ28" si="12591">RPX28*$C$28</f>
        <v>0</v>
      </c>
      <c r="RQA28" s="222">
        <f t="shared" ref="RQA28" si="12592">RPY28*$C$28</f>
        <v>2.0872164895019801E+85</v>
      </c>
      <c r="RQB28" s="222">
        <f t="shared" ref="RQB28" si="12593">RPZ28*$C$28</f>
        <v>0</v>
      </c>
      <c r="RQC28" s="222">
        <f t="shared" ref="RQC28" si="12594">RQA28*$C$28</f>
        <v>2.1498329841870395E+85</v>
      </c>
      <c r="RQD28" s="222">
        <f t="shared" ref="RQD28" si="12595">RQB28*$C$28</f>
        <v>0</v>
      </c>
      <c r="RQE28" s="222">
        <f t="shared" ref="RQE28" si="12596">RQC28*$C$28</f>
        <v>2.2143279737126507E+85</v>
      </c>
      <c r="RQF28" s="222">
        <f t="shared" ref="RQF28" si="12597">RQD28*$C$28</f>
        <v>0</v>
      </c>
      <c r="RQG28" s="222">
        <f t="shared" ref="RQG28" si="12598">RQE28*$C$28</f>
        <v>2.2807578129240302E+85</v>
      </c>
      <c r="RQH28" s="222">
        <f t="shared" ref="RQH28" si="12599">RQF28*$C$28</f>
        <v>0</v>
      </c>
      <c r="RQI28" s="222">
        <f t="shared" ref="RQI28" si="12600">RQG28*$C$28</f>
        <v>2.3491805473117514E+85</v>
      </c>
      <c r="RQJ28" s="222">
        <f t="shared" ref="RQJ28" si="12601">RQH28*$C$28</f>
        <v>0</v>
      </c>
      <c r="RQK28" s="222">
        <f t="shared" ref="RQK28" si="12602">RQI28*$C$28</f>
        <v>2.4196559637311039E+85</v>
      </c>
      <c r="RQL28" s="222">
        <f t="shared" ref="RQL28" si="12603">RQJ28*$C$28</f>
        <v>0</v>
      </c>
      <c r="RQM28" s="222">
        <f t="shared" ref="RQM28" si="12604">RQK28*$C$28</f>
        <v>2.4922456426430369E+85</v>
      </c>
      <c r="RQN28" s="222">
        <f t="shared" ref="RQN28" si="12605">RQL28*$C$28</f>
        <v>0</v>
      </c>
      <c r="RQO28" s="222">
        <f t="shared" ref="RQO28" si="12606">RQM28*$C$28</f>
        <v>2.567013011922328E+85</v>
      </c>
      <c r="RQP28" s="222">
        <f t="shared" ref="RQP28" si="12607">RQN28*$C$28</f>
        <v>0</v>
      </c>
      <c r="RQQ28" s="222">
        <f t="shared" ref="RQQ28" si="12608">RQO28*$C$28</f>
        <v>2.6440234022799981E+85</v>
      </c>
      <c r="RQR28" s="222">
        <f t="shared" ref="RQR28" si="12609">RQP28*$C$28</f>
        <v>0</v>
      </c>
      <c r="RQS28" s="222">
        <f t="shared" ref="RQS28" si="12610">RQQ28*$C$28</f>
        <v>2.7233441043483981E+85</v>
      </c>
      <c r="RQT28" s="222">
        <f t="shared" ref="RQT28" si="12611">RQR28*$C$28</f>
        <v>0</v>
      </c>
      <c r="RQU28" s="222">
        <f t="shared" ref="RQU28" si="12612">RQS28*$C$28</f>
        <v>2.80504442747885E+85</v>
      </c>
      <c r="RQV28" s="222">
        <f t="shared" ref="RQV28" si="12613">RQT28*$C$28</f>
        <v>0</v>
      </c>
      <c r="RQW28" s="222">
        <f t="shared" ref="RQW28" si="12614">RQU28*$C$28</f>
        <v>2.8891957603032155E+85</v>
      </c>
      <c r="RQX28" s="222">
        <f t="shared" ref="RQX28" si="12615">RQV28*$C$28</f>
        <v>0</v>
      </c>
      <c r="RQY28" s="222">
        <f t="shared" ref="RQY28" si="12616">RQW28*$C$28</f>
        <v>2.9758716331123121E+85</v>
      </c>
      <c r="RQZ28" s="222">
        <f t="shared" ref="RQZ28" si="12617">RQX28*$C$28</f>
        <v>0</v>
      </c>
      <c r="RRA28" s="222">
        <f t="shared" ref="RRA28" si="12618">RQY28*$C$28</f>
        <v>3.0651477821056815E+85</v>
      </c>
      <c r="RRB28" s="222">
        <f t="shared" ref="RRB28" si="12619">RQZ28*$C$28</f>
        <v>0</v>
      </c>
      <c r="RRC28" s="222">
        <f t="shared" ref="RRC28" si="12620">RRA28*$C$28</f>
        <v>3.1571022155688518E+85</v>
      </c>
      <c r="RRD28" s="222">
        <f t="shared" ref="RRD28" si="12621">RRB28*$C$28</f>
        <v>0</v>
      </c>
      <c r="RRE28" s="222">
        <f t="shared" ref="RRE28" si="12622">RRC28*$C$28</f>
        <v>3.2518152820359176E+85</v>
      </c>
      <c r="RRF28" s="222">
        <f t="shared" ref="RRF28" si="12623">RRD28*$C$28</f>
        <v>0</v>
      </c>
      <c r="RRG28" s="222">
        <f t="shared" ref="RRG28" si="12624">RRE28*$C$28</f>
        <v>3.3493697404969952E+85</v>
      </c>
      <c r="RRH28" s="222">
        <f t="shared" ref="RRH28" si="12625">RRF28*$C$28</f>
        <v>0</v>
      </c>
      <c r="RRI28" s="222">
        <f t="shared" ref="RRI28" si="12626">RRG28*$C$28</f>
        <v>3.4498508327119052E+85</v>
      </c>
      <c r="RRJ28" s="222">
        <f t="shared" ref="RRJ28" si="12627">RRH28*$C$28</f>
        <v>0</v>
      </c>
      <c r="RRK28" s="222">
        <f t="shared" ref="RRK28" si="12628">RRI28*$C$28</f>
        <v>3.5533463576932623E+85</v>
      </c>
      <c r="RRL28" s="222">
        <f t="shared" ref="RRL28" si="12629">RRJ28*$C$28</f>
        <v>0</v>
      </c>
      <c r="RRM28" s="222">
        <f t="shared" ref="RRM28" si="12630">RRK28*$C$28</f>
        <v>3.65994674842406E+85</v>
      </c>
      <c r="RRN28" s="222">
        <f t="shared" ref="RRN28" si="12631">RRL28*$C$28</f>
        <v>0</v>
      </c>
      <c r="RRO28" s="222">
        <f t="shared" ref="RRO28" si="12632">RRM28*$C$28</f>
        <v>3.7697451508767815E+85</v>
      </c>
      <c r="RRP28" s="222">
        <f t="shared" ref="RRP28" si="12633">RRN28*$C$28</f>
        <v>0</v>
      </c>
      <c r="RRQ28" s="222">
        <f t="shared" ref="RRQ28" si="12634">RRO28*$C$28</f>
        <v>3.882837505403085E+85</v>
      </c>
      <c r="RRR28" s="222">
        <f t="shared" ref="RRR28" si="12635">RRP28*$C$28</f>
        <v>0</v>
      </c>
      <c r="RRS28" s="222">
        <f t="shared" ref="RRS28" si="12636">RRQ28*$C$28</f>
        <v>3.9993226305651778E+85</v>
      </c>
      <c r="RRT28" s="222">
        <f t="shared" ref="RRT28" si="12637">RRR28*$C$28</f>
        <v>0</v>
      </c>
      <c r="RRU28" s="222">
        <f t="shared" ref="RRU28" si="12638">RRS28*$C$28</f>
        <v>4.1193023094821332E+85</v>
      </c>
      <c r="RRV28" s="222">
        <f t="shared" ref="RRV28" si="12639">RRT28*$C$28</f>
        <v>0</v>
      </c>
      <c r="RRW28" s="222">
        <f t="shared" ref="RRW28" si="12640">RRU28*$C$28</f>
        <v>4.2428813787665975E+85</v>
      </c>
      <c r="RRX28" s="222">
        <f t="shared" ref="RRX28" si="12641">RRV28*$C$28</f>
        <v>0</v>
      </c>
      <c r="RRY28" s="222">
        <f t="shared" ref="RRY28" si="12642">RRW28*$C$28</f>
        <v>4.3701678201295957E+85</v>
      </c>
      <c r="RRZ28" s="222">
        <f t="shared" ref="RRZ28" si="12643">RRX28*$C$28</f>
        <v>0</v>
      </c>
      <c r="RSA28" s="222">
        <f t="shared" ref="RSA28" si="12644">RRY28*$C$28</f>
        <v>4.5012728547334838E+85</v>
      </c>
      <c r="RSB28" s="222">
        <f t="shared" ref="RSB28" si="12645">RRZ28*$C$28</f>
        <v>0</v>
      </c>
      <c r="RSC28" s="222">
        <f t="shared" ref="RSC28" si="12646">RSA28*$C$28</f>
        <v>4.6363110403754883E+85</v>
      </c>
      <c r="RSD28" s="222">
        <f t="shared" ref="RSD28" si="12647">RSB28*$C$28</f>
        <v>0</v>
      </c>
      <c r="RSE28" s="222">
        <f t="shared" ref="RSE28" si="12648">RSC28*$C$28</f>
        <v>4.7754003715867532E+85</v>
      </c>
      <c r="RSF28" s="222">
        <f t="shared" ref="RSF28" si="12649">RSD28*$C$28</f>
        <v>0</v>
      </c>
      <c r="RSG28" s="222">
        <f t="shared" ref="RSG28" si="12650">RSE28*$C$28</f>
        <v>4.9186623827343561E+85</v>
      </c>
      <c r="RSH28" s="222">
        <f t="shared" ref="RSH28" si="12651">RSF28*$C$28</f>
        <v>0</v>
      </c>
      <c r="RSI28" s="222">
        <f t="shared" ref="RSI28" si="12652">RSG28*$C$28</f>
        <v>5.0662222542163872E+85</v>
      </c>
      <c r="RSJ28" s="222">
        <f t="shared" ref="RSJ28" si="12653">RSH28*$C$28</f>
        <v>0</v>
      </c>
      <c r="RSK28" s="222">
        <f t="shared" ref="RSK28" si="12654">RSI28*$C$28</f>
        <v>5.2182089218428792E+85</v>
      </c>
      <c r="RSL28" s="222">
        <f t="shared" ref="RSL28" si="12655">RSJ28*$C$28</f>
        <v>0</v>
      </c>
      <c r="RSM28" s="222">
        <f t="shared" ref="RSM28" si="12656">RSK28*$C$28</f>
        <v>5.374755189498166E+85</v>
      </c>
      <c r="RSN28" s="222">
        <f t="shared" ref="RSN28" si="12657">RSL28*$C$28</f>
        <v>0</v>
      </c>
      <c r="RSO28" s="222">
        <f t="shared" ref="RSO28" si="12658">RSM28*$C$28</f>
        <v>5.5359978451831114E+85</v>
      </c>
      <c r="RSP28" s="222">
        <f t="shared" ref="RSP28" si="12659">RSN28*$C$28</f>
        <v>0</v>
      </c>
      <c r="RSQ28" s="222">
        <f t="shared" ref="RSQ28" si="12660">RSO28*$C$28</f>
        <v>5.7020777805386051E+85</v>
      </c>
      <c r="RSR28" s="222">
        <f t="shared" ref="RSR28" si="12661">RSP28*$C$28</f>
        <v>0</v>
      </c>
      <c r="RSS28" s="222">
        <f t="shared" ref="RSS28" si="12662">RSQ28*$C$28</f>
        <v>5.8731401139547638E+85</v>
      </c>
      <c r="RST28" s="222">
        <f t="shared" ref="RST28" si="12663">RSR28*$C$28</f>
        <v>0</v>
      </c>
      <c r="RSU28" s="222">
        <f t="shared" ref="RSU28" si="12664">RSS28*$C$28</f>
        <v>6.0493343173734068E+85</v>
      </c>
      <c r="RSV28" s="222">
        <f t="shared" ref="RSV28" si="12665">RST28*$C$28</f>
        <v>0</v>
      </c>
      <c r="RSW28" s="222">
        <f t="shared" ref="RSW28" si="12666">RSU28*$C$28</f>
        <v>6.2308143468946091E+85</v>
      </c>
      <c r="RSX28" s="222">
        <f t="shared" ref="RSX28" si="12667">RSV28*$C$28</f>
        <v>0</v>
      </c>
      <c r="RSY28" s="222">
        <f t="shared" ref="RSY28" si="12668">RSW28*$C$28</f>
        <v>6.4177387773014482E+85</v>
      </c>
      <c r="RSZ28" s="222">
        <f t="shared" ref="RSZ28" si="12669">RSX28*$C$28</f>
        <v>0</v>
      </c>
      <c r="RTA28" s="222">
        <f t="shared" ref="RTA28" si="12670">RSY28*$C$28</f>
        <v>6.610270940620492E+85</v>
      </c>
      <c r="RTB28" s="222">
        <f t="shared" ref="RTB28" si="12671">RSZ28*$C$28</f>
        <v>0</v>
      </c>
      <c r="RTC28" s="222">
        <f t="shared" ref="RTC28" si="12672">RTA28*$C$28</f>
        <v>6.8085790688391073E+85</v>
      </c>
      <c r="RTD28" s="222">
        <f t="shared" ref="RTD28" si="12673">RTB28*$C$28</f>
        <v>0</v>
      </c>
      <c r="RTE28" s="222">
        <f t="shared" ref="RTE28" si="12674">RTC28*$C$28</f>
        <v>7.0128364409042805E+85</v>
      </c>
      <c r="RTF28" s="222">
        <f t="shared" ref="RTF28" si="12675">RTD28*$C$28</f>
        <v>0</v>
      </c>
      <c r="RTG28" s="222">
        <f t="shared" ref="RTG28" si="12676">RTE28*$C$28</f>
        <v>7.2232215341314087E+85</v>
      </c>
      <c r="RTH28" s="222">
        <f t="shared" ref="RTH28" si="12677">RTF28*$C$28</f>
        <v>0</v>
      </c>
      <c r="RTI28" s="222">
        <f t="shared" ref="RTI28" si="12678">RTG28*$C$28</f>
        <v>7.4399181801553516E+85</v>
      </c>
      <c r="RTJ28" s="222">
        <f t="shared" ref="RTJ28" si="12679">RTH28*$C$28</f>
        <v>0</v>
      </c>
      <c r="RTK28" s="222">
        <f t="shared" ref="RTK28" si="12680">RTI28*$C$28</f>
        <v>7.6631157255600125E+85</v>
      </c>
      <c r="RTL28" s="222">
        <f t="shared" ref="RTL28" si="12681">RTJ28*$C$28</f>
        <v>0</v>
      </c>
      <c r="RTM28" s="222">
        <f t="shared" ref="RTM28" si="12682">RTK28*$C$28</f>
        <v>7.8930091973268125E+85</v>
      </c>
      <c r="RTN28" s="222">
        <f t="shared" ref="RTN28" si="12683">RTL28*$C$28</f>
        <v>0</v>
      </c>
      <c r="RTO28" s="222">
        <f t="shared" ref="RTO28" si="12684">RTM28*$C$28</f>
        <v>8.1297994732466166E+85</v>
      </c>
      <c r="RTP28" s="222">
        <f t="shared" ref="RTP28" si="12685">RTN28*$C$28</f>
        <v>0</v>
      </c>
      <c r="RTQ28" s="222">
        <f t="shared" ref="RTQ28" si="12686">RTO28*$C$28</f>
        <v>8.3736934574440152E+85</v>
      </c>
      <c r="RTR28" s="222">
        <f t="shared" ref="RTR28" si="12687">RTP28*$C$28</f>
        <v>0</v>
      </c>
      <c r="RTS28" s="222">
        <f t="shared" ref="RTS28" si="12688">RTQ28*$C$28</f>
        <v>8.6249042611673352E+85</v>
      </c>
      <c r="RTT28" s="222">
        <f t="shared" ref="RTT28" si="12689">RTR28*$C$28</f>
        <v>0</v>
      </c>
      <c r="RTU28" s="222">
        <f t="shared" ref="RTU28" si="12690">RTS28*$C$28</f>
        <v>8.8836513890023561E+85</v>
      </c>
      <c r="RTV28" s="222">
        <f t="shared" ref="RTV28" si="12691">RTT28*$C$28</f>
        <v>0</v>
      </c>
      <c r="RTW28" s="222">
        <f t="shared" ref="RTW28" si="12692">RTU28*$C$28</f>
        <v>9.1501609306724276E+85</v>
      </c>
      <c r="RTX28" s="222">
        <f t="shared" ref="RTX28" si="12693">RTV28*$C$28</f>
        <v>0</v>
      </c>
      <c r="RTY28" s="222">
        <f t="shared" ref="RTY28" si="12694">RTW28*$C$28</f>
        <v>9.4246657585926006E+85</v>
      </c>
      <c r="RTZ28" s="222">
        <f t="shared" ref="RTZ28" si="12695">RTX28*$C$28</f>
        <v>0</v>
      </c>
      <c r="RUA28" s="222">
        <f t="shared" ref="RUA28" si="12696">RTY28*$C$28</f>
        <v>9.7074057313503792E+85</v>
      </c>
      <c r="RUB28" s="222">
        <f t="shared" ref="RUB28" si="12697">RTZ28*$C$28</f>
        <v>0</v>
      </c>
      <c r="RUC28" s="222">
        <f t="shared" ref="RUC28" si="12698">RUA28*$C$28</f>
        <v>9.9986279032908904E+85</v>
      </c>
      <c r="RUD28" s="222">
        <f t="shared" ref="RUD28" si="12699">RUB28*$C$28</f>
        <v>0</v>
      </c>
      <c r="RUE28" s="222">
        <f t="shared" ref="RUE28" si="12700">RUC28*$C$28</f>
        <v>1.0298586740389618E+86</v>
      </c>
      <c r="RUF28" s="222">
        <f t="shared" ref="RUF28" si="12701">RUD28*$C$28</f>
        <v>0</v>
      </c>
      <c r="RUG28" s="222">
        <f t="shared" ref="RUG28" si="12702">RUE28*$C$28</f>
        <v>1.0607544342601306E+86</v>
      </c>
      <c r="RUH28" s="222">
        <f t="shared" ref="RUH28" si="12703">RUF28*$C$28</f>
        <v>0</v>
      </c>
      <c r="RUI28" s="222">
        <f t="shared" ref="RUI28" si="12704">RUG28*$C$28</f>
        <v>1.0925770672879345E+86</v>
      </c>
      <c r="RUJ28" s="222">
        <f t="shared" ref="RUJ28" si="12705">RUH28*$C$28</f>
        <v>0</v>
      </c>
      <c r="RUK28" s="222">
        <f t="shared" ref="RUK28" si="12706">RUI28*$C$28</f>
        <v>1.1253543793065726E+86</v>
      </c>
      <c r="RUL28" s="222">
        <f t="shared" ref="RUL28" si="12707">RUJ28*$C$28</f>
        <v>0</v>
      </c>
      <c r="RUM28" s="222">
        <f t="shared" ref="RUM28" si="12708">RUK28*$C$28</f>
        <v>1.1591150106857697E+86</v>
      </c>
      <c r="RUN28" s="222">
        <f t="shared" ref="RUN28" si="12709">RUL28*$C$28</f>
        <v>0</v>
      </c>
      <c r="RUO28" s="222">
        <f t="shared" ref="RUO28" si="12710">RUM28*$C$28</f>
        <v>1.1938884610063428E+86</v>
      </c>
      <c r="RUP28" s="222">
        <f t="shared" ref="RUP28" si="12711">RUN28*$C$28</f>
        <v>0</v>
      </c>
      <c r="RUQ28" s="222">
        <f t="shared" ref="RUQ28" si="12712">RUO28*$C$28</f>
        <v>1.2297051148365331E+86</v>
      </c>
      <c r="RUR28" s="222">
        <f t="shared" ref="RUR28" si="12713">RUP28*$C$28</f>
        <v>0</v>
      </c>
      <c r="RUS28" s="222">
        <f t="shared" ref="RUS28" si="12714">RUQ28*$C$28</f>
        <v>1.2665962682816292E+86</v>
      </c>
      <c r="RUT28" s="222">
        <f t="shared" ref="RUT28" si="12715">RUR28*$C$28</f>
        <v>0</v>
      </c>
      <c r="RUU28" s="222">
        <f t="shared" ref="RUU28" si="12716">RUS28*$C$28</f>
        <v>1.304594156330078E+86</v>
      </c>
      <c r="RUV28" s="222">
        <f t="shared" ref="RUV28" si="12717">RUT28*$C$28</f>
        <v>0</v>
      </c>
      <c r="RUW28" s="222">
        <f t="shared" ref="RUW28" si="12718">RUU28*$C$28</f>
        <v>1.3437319810199805E+86</v>
      </c>
      <c r="RUX28" s="222">
        <f t="shared" ref="RUX28" si="12719">RUV28*$C$28</f>
        <v>0</v>
      </c>
      <c r="RUY28" s="222">
        <f t="shared" ref="RUY28" si="12720">RUW28*$C$28</f>
        <v>1.3840439404505798E+86</v>
      </c>
      <c r="RUZ28" s="222">
        <f t="shared" ref="RUZ28" si="12721">RUX28*$C$28</f>
        <v>0</v>
      </c>
      <c r="RVA28" s="222">
        <f t="shared" ref="RVA28" si="12722">RUY28*$C$28</f>
        <v>1.4255652586640974E+86</v>
      </c>
      <c r="RVB28" s="222">
        <f t="shared" ref="RVB28" si="12723">RUZ28*$C$28</f>
        <v>0</v>
      </c>
      <c r="RVC28" s="222">
        <f t="shared" ref="RVC28" si="12724">RVA28*$C$28</f>
        <v>1.4683322164240204E+86</v>
      </c>
      <c r="RVD28" s="222">
        <f t="shared" ref="RVD28" si="12725">RVB28*$C$28</f>
        <v>0</v>
      </c>
      <c r="RVE28" s="222">
        <f t="shared" ref="RVE28" si="12726">RVC28*$C$28</f>
        <v>1.5123821829167409E+86</v>
      </c>
      <c r="RVF28" s="222">
        <f t="shared" ref="RVF28" si="12727">RVD28*$C$28</f>
        <v>0</v>
      </c>
      <c r="RVG28" s="222">
        <f t="shared" ref="RVG28" si="12728">RVE28*$C$28</f>
        <v>1.5577536484042432E+86</v>
      </c>
      <c r="RVH28" s="222">
        <f t="shared" ref="RVH28" si="12729">RVF28*$C$28</f>
        <v>0</v>
      </c>
      <c r="RVI28" s="222">
        <f t="shared" ref="RVI28" si="12730">RVG28*$C$28</f>
        <v>1.6044862578563707E+86</v>
      </c>
      <c r="RVJ28" s="222">
        <f t="shared" ref="RVJ28" si="12731">RVH28*$C$28</f>
        <v>0</v>
      </c>
      <c r="RVK28" s="222">
        <f t="shared" ref="RVK28" si="12732">RVI28*$C$28</f>
        <v>1.6526208455920618E+86</v>
      </c>
      <c r="RVL28" s="222">
        <f t="shared" ref="RVL28" si="12733">RVJ28*$C$28</f>
        <v>0</v>
      </c>
      <c r="RVM28" s="222">
        <f t="shared" ref="RVM28" si="12734">RVK28*$C$28</f>
        <v>1.7021994709598236E+86</v>
      </c>
      <c r="RVN28" s="222">
        <f t="shared" ref="RVN28" si="12735">RVL28*$C$28</f>
        <v>0</v>
      </c>
      <c r="RVO28" s="222">
        <f t="shared" ref="RVO28" si="12736">RVM28*$C$28</f>
        <v>1.7532654550886182E+86</v>
      </c>
      <c r="RVP28" s="222">
        <f t="shared" ref="RVP28" si="12737">RVN28*$C$28</f>
        <v>0</v>
      </c>
      <c r="RVQ28" s="222">
        <f t="shared" ref="RVQ28" si="12738">RVO28*$C$28</f>
        <v>1.8058634187412767E+86</v>
      </c>
      <c r="RVR28" s="222">
        <f t="shared" ref="RVR28" si="12739">RVP28*$C$28</f>
        <v>0</v>
      </c>
      <c r="RVS28" s="222">
        <f t="shared" ref="RVS28" si="12740">RVQ28*$C$28</f>
        <v>1.8600393213035152E+86</v>
      </c>
      <c r="RVT28" s="222">
        <f t="shared" ref="RVT28" si="12741">RVR28*$C$28</f>
        <v>0</v>
      </c>
      <c r="RVU28" s="222">
        <f t="shared" ref="RVU28" si="12742">RVS28*$C$28</f>
        <v>1.9158405009426209E+86</v>
      </c>
      <c r="RVV28" s="222">
        <f t="shared" ref="RVV28" si="12743">RVT28*$C$28</f>
        <v>0</v>
      </c>
      <c r="RVW28" s="222">
        <f t="shared" ref="RVW28" si="12744">RVU28*$C$28</f>
        <v>1.9733157159708995E+86</v>
      </c>
      <c r="RVX28" s="222">
        <f t="shared" ref="RVX28" si="12745">RVV28*$C$28</f>
        <v>0</v>
      </c>
      <c r="RVY28" s="222">
        <f t="shared" ref="RVY28" si="12746">RVW28*$C$28</f>
        <v>2.0325151874500267E+86</v>
      </c>
      <c r="RVZ28" s="222">
        <f t="shared" ref="RVZ28" si="12747">RVX28*$C$28</f>
        <v>0</v>
      </c>
      <c r="RWA28" s="222">
        <f t="shared" ref="RWA28" si="12748">RVY28*$C$28</f>
        <v>2.0934906430735274E+86</v>
      </c>
      <c r="RWB28" s="222">
        <f t="shared" ref="RWB28" si="12749">RVZ28*$C$28</f>
        <v>0</v>
      </c>
      <c r="RWC28" s="222">
        <f t="shared" ref="RWC28" si="12750">RWA28*$C$28</f>
        <v>2.1562953623657332E+86</v>
      </c>
      <c r="RWD28" s="222">
        <f t="shared" ref="RWD28" si="12751">RWB28*$C$28</f>
        <v>0</v>
      </c>
      <c r="RWE28" s="222">
        <f t="shared" ref="RWE28" si="12752">RWC28*$C$28</f>
        <v>2.2209842232367052E+86</v>
      </c>
      <c r="RWF28" s="222">
        <f t="shared" ref="RWF28" si="12753">RWD28*$C$28</f>
        <v>0</v>
      </c>
      <c r="RWG28" s="222">
        <f t="shared" ref="RWG28" si="12754">RWE28*$C$28</f>
        <v>2.2876137499338063E+86</v>
      </c>
      <c r="RWH28" s="222">
        <f t="shared" ref="RWH28" si="12755">RWF28*$C$28</f>
        <v>0</v>
      </c>
      <c r="RWI28" s="222">
        <f t="shared" ref="RWI28" si="12756">RWG28*$C$28</f>
        <v>2.3562421624318206E+86</v>
      </c>
      <c r="RWJ28" s="222">
        <f t="shared" ref="RWJ28" si="12757">RWH28*$C$28</f>
        <v>0</v>
      </c>
      <c r="RWK28" s="222">
        <f t="shared" ref="RWK28" si="12758">RWI28*$C$28</f>
        <v>2.4269294273047752E+86</v>
      </c>
      <c r="RWL28" s="222">
        <f t="shared" ref="RWL28" si="12759">RWJ28*$C$28</f>
        <v>0</v>
      </c>
      <c r="RWM28" s="222">
        <f t="shared" ref="RWM28" si="12760">RWK28*$C$28</f>
        <v>2.4997373101239185E+86</v>
      </c>
      <c r="RWN28" s="222">
        <f t="shared" ref="RWN28" si="12761">RWL28*$C$28</f>
        <v>0</v>
      </c>
      <c r="RWO28" s="222">
        <f t="shared" ref="RWO28" si="12762">RWM28*$C$28</f>
        <v>2.5747294294276364E+86</v>
      </c>
      <c r="RWP28" s="222">
        <f t="shared" ref="RWP28" si="12763">RWN28*$C$28</f>
        <v>0</v>
      </c>
      <c r="RWQ28" s="222">
        <f t="shared" ref="RWQ28" si="12764">RWO28*$C$28</f>
        <v>2.6519713123104656E+86</v>
      </c>
      <c r="RWR28" s="222">
        <f t="shared" ref="RWR28" si="12765">RWP28*$C$28</f>
        <v>0</v>
      </c>
      <c r="RWS28" s="222">
        <f t="shared" ref="RWS28" si="12766">RWQ28*$C$28</f>
        <v>2.7315304516797796E+86</v>
      </c>
      <c r="RWT28" s="222">
        <f t="shared" ref="RWT28" si="12767">RWR28*$C$28</f>
        <v>0</v>
      </c>
      <c r="RWU28" s="222">
        <f t="shared" ref="RWU28" si="12768">RWS28*$C$28</f>
        <v>2.813476365230173E+86</v>
      </c>
      <c r="RWV28" s="222">
        <f t="shared" ref="RWV28" si="12769">RWT28*$C$28</f>
        <v>0</v>
      </c>
      <c r="RWW28" s="222">
        <f t="shared" ref="RWW28" si="12770">RWU28*$C$28</f>
        <v>2.8978806561870783E+86</v>
      </c>
      <c r="RWX28" s="222">
        <f t="shared" ref="RWX28" si="12771">RWV28*$C$28</f>
        <v>0</v>
      </c>
      <c r="RWY28" s="222">
        <f t="shared" ref="RWY28" si="12772">RWW28*$C$28</f>
        <v>2.9848170758726908E+86</v>
      </c>
      <c r="RWZ28" s="222">
        <f t="shared" ref="RWZ28" si="12773">RWX28*$C$28</f>
        <v>0</v>
      </c>
      <c r="RXA28" s="222">
        <f t="shared" ref="RXA28" si="12774">RWY28*$C$28</f>
        <v>3.0743615881488714E+86</v>
      </c>
      <c r="RXB28" s="222">
        <f t="shared" ref="RXB28" si="12775">RWZ28*$C$28</f>
        <v>0</v>
      </c>
      <c r="RXC28" s="222">
        <f t="shared" ref="RXC28" si="12776">RXA28*$C$28</f>
        <v>3.1665924357933374E+86</v>
      </c>
      <c r="RXD28" s="222">
        <f t="shared" ref="RXD28" si="12777">RXB28*$C$28</f>
        <v>0</v>
      </c>
      <c r="RXE28" s="222">
        <f t="shared" ref="RXE28" si="12778">RXC28*$C$28</f>
        <v>3.2615902088671376E+86</v>
      </c>
      <c r="RXF28" s="222">
        <f t="shared" ref="RXF28" si="12779">RXD28*$C$28</f>
        <v>0</v>
      </c>
      <c r="RXG28" s="222">
        <f t="shared" ref="RXG28" si="12780">RXE28*$C$28</f>
        <v>3.3594379151331517E+86</v>
      </c>
      <c r="RXH28" s="222">
        <f t="shared" ref="RXH28" si="12781">RXF28*$C$28</f>
        <v>0</v>
      </c>
      <c r="RXI28" s="222">
        <f t="shared" ref="RXI28" si="12782">RXG28*$C$28</f>
        <v>3.4602210525871462E+86</v>
      </c>
      <c r="RXJ28" s="222">
        <f t="shared" ref="RXJ28" si="12783">RXH28*$C$28</f>
        <v>0</v>
      </c>
      <c r="RXK28" s="222">
        <f t="shared" ref="RXK28" si="12784">RXI28*$C$28</f>
        <v>3.5640276841647606E+86</v>
      </c>
      <c r="RXL28" s="222">
        <f t="shared" ref="RXL28" si="12785">RXJ28*$C$28</f>
        <v>0</v>
      </c>
      <c r="RXM28" s="222">
        <f t="shared" ref="RXM28" si="12786">RXK28*$C$28</f>
        <v>3.6709485146897033E+86</v>
      </c>
      <c r="RXN28" s="222">
        <f t="shared" ref="RXN28" si="12787">RXL28*$C$28</f>
        <v>0</v>
      </c>
      <c r="RXO28" s="222">
        <f t="shared" ref="RXO28" si="12788">RXM28*$C$28</f>
        <v>3.7810769701303942E+86</v>
      </c>
      <c r="RXP28" s="222">
        <f t="shared" ref="RXP28" si="12789">RXN28*$C$28</f>
        <v>0</v>
      </c>
      <c r="RXQ28" s="222">
        <f t="shared" ref="RXQ28" si="12790">RXO28*$C$28</f>
        <v>3.8945092792343061E+86</v>
      </c>
      <c r="RXR28" s="222">
        <f t="shared" ref="RXR28" si="12791">RXP28*$C$28</f>
        <v>0</v>
      </c>
      <c r="RXS28" s="222">
        <f t="shared" ref="RXS28" si="12792">RXQ28*$C$28</f>
        <v>4.0113445576113355E+86</v>
      </c>
      <c r="RXT28" s="222">
        <f t="shared" ref="RXT28" si="12793">RXR28*$C$28</f>
        <v>0</v>
      </c>
      <c r="RXU28" s="222">
        <f t="shared" ref="RXU28" si="12794">RXS28*$C$28</f>
        <v>4.1316848943396755E+86</v>
      </c>
      <c r="RXV28" s="222">
        <f t="shared" ref="RXV28" si="12795">RXT28*$C$28</f>
        <v>0</v>
      </c>
      <c r="RXW28" s="222">
        <f t="shared" ref="RXW28" si="12796">RXU28*$C$28</f>
        <v>4.2556354411698658E+86</v>
      </c>
      <c r="RXX28" s="222">
        <f t="shared" ref="RXX28" si="12797">RXV28*$C$28</f>
        <v>0</v>
      </c>
      <c r="RXY28" s="222">
        <f t="shared" ref="RXY28" si="12798">RXW28*$C$28</f>
        <v>4.383304504404962E+86</v>
      </c>
      <c r="RXZ28" s="222">
        <f t="shared" ref="RXZ28" si="12799">RXX28*$C$28</f>
        <v>0</v>
      </c>
      <c r="RYA28" s="222">
        <f t="shared" ref="RYA28" si="12800">RXY28*$C$28</f>
        <v>4.5148036395371111E+86</v>
      </c>
      <c r="RYB28" s="222">
        <f t="shared" ref="RYB28" si="12801">RXZ28*$C$28</f>
        <v>0</v>
      </c>
      <c r="RYC28" s="222">
        <f t="shared" ref="RYC28" si="12802">RYA28*$C$28</f>
        <v>4.6502477487232248E+86</v>
      </c>
      <c r="RYD28" s="222">
        <f t="shared" ref="RYD28" si="12803">RYB28*$C$28</f>
        <v>0</v>
      </c>
      <c r="RYE28" s="222">
        <f t="shared" ref="RYE28" si="12804">RYC28*$C$28</f>
        <v>4.7897551811849218E+86</v>
      </c>
      <c r="RYF28" s="222">
        <f t="shared" ref="RYF28" si="12805">RYD28*$C$28</f>
        <v>0</v>
      </c>
      <c r="RYG28" s="222">
        <f t="shared" ref="RYG28" si="12806">RYE28*$C$28</f>
        <v>4.9334478366204695E+86</v>
      </c>
      <c r="RYH28" s="222">
        <f t="shared" ref="RYH28" si="12807">RYF28*$C$28</f>
        <v>0</v>
      </c>
      <c r="RYI28" s="222">
        <f t="shared" ref="RYI28" si="12808">RYG28*$C$28</f>
        <v>5.0814512717190839E+86</v>
      </c>
      <c r="RYJ28" s="222">
        <f t="shared" ref="RYJ28" si="12809">RYH28*$C$28</f>
        <v>0</v>
      </c>
      <c r="RYK28" s="222">
        <f t="shared" ref="RYK28" si="12810">RYI28*$C$28</f>
        <v>5.2338948098706568E+86</v>
      </c>
      <c r="RYL28" s="222">
        <f t="shared" ref="RYL28" si="12811">RYJ28*$C$28</f>
        <v>0</v>
      </c>
      <c r="RYM28" s="222">
        <f t="shared" ref="RYM28" si="12812">RYK28*$C$28</f>
        <v>5.3909116541667762E+86</v>
      </c>
      <c r="RYN28" s="222">
        <f t="shared" ref="RYN28" si="12813">RYL28*$C$28</f>
        <v>0</v>
      </c>
      <c r="RYO28" s="222">
        <f t="shared" ref="RYO28" si="12814">RYM28*$C$28</f>
        <v>5.55263900379178E+86</v>
      </c>
      <c r="RYP28" s="222">
        <f t="shared" ref="RYP28" si="12815">RYN28*$C$28</f>
        <v>0</v>
      </c>
      <c r="RYQ28" s="222">
        <f t="shared" ref="RYQ28" si="12816">RYO28*$C$28</f>
        <v>5.7192181739055331E+86</v>
      </c>
      <c r="RYR28" s="222">
        <f t="shared" ref="RYR28" si="12817">RYP28*$C$28</f>
        <v>0</v>
      </c>
      <c r="RYS28" s="222">
        <f t="shared" ref="RYS28" si="12818">RYQ28*$C$28</f>
        <v>5.8907947191226996E+86</v>
      </c>
      <c r="RYT28" s="222">
        <f t="shared" ref="RYT28" si="12819">RYR28*$C$28</f>
        <v>0</v>
      </c>
      <c r="RYU28" s="222">
        <f t="shared" ref="RYU28" si="12820">RYS28*$C$28</f>
        <v>6.0675185606963807E+86</v>
      </c>
      <c r="RYV28" s="222">
        <f t="shared" ref="RYV28" si="12821">RYT28*$C$28</f>
        <v>0</v>
      </c>
      <c r="RYW28" s="222">
        <f t="shared" ref="RYW28" si="12822">RYU28*$C$28</f>
        <v>6.2495441175172721E+86</v>
      </c>
      <c r="RYX28" s="222">
        <f t="shared" ref="RYX28" si="12823">RYV28*$C$28</f>
        <v>0</v>
      </c>
      <c r="RYY28" s="222">
        <f t="shared" ref="RYY28" si="12824">RYW28*$C$28</f>
        <v>6.4370304410427902E+86</v>
      </c>
      <c r="RYZ28" s="222">
        <f t="shared" ref="RYZ28" si="12825">RYX28*$C$28</f>
        <v>0</v>
      </c>
      <c r="RZA28" s="222">
        <f t="shared" ref="RZA28" si="12826">RYY28*$C$28</f>
        <v>6.6301413542740743E+86</v>
      </c>
      <c r="RZB28" s="222">
        <f t="shared" ref="RZB28" si="12827">RYZ28*$C$28</f>
        <v>0</v>
      </c>
      <c r="RZC28" s="222">
        <f t="shared" ref="RZC28" si="12828">RZA28*$C$28</f>
        <v>6.8290455949022969E+86</v>
      </c>
      <c r="RZD28" s="222">
        <f t="shared" ref="RZD28" si="12829">RZB28*$C$28</f>
        <v>0</v>
      </c>
      <c r="RZE28" s="222">
        <f t="shared" ref="RZE28" si="12830">RZC28*$C$28</f>
        <v>7.0339169627493665E+86</v>
      </c>
      <c r="RZF28" s="222">
        <f t="shared" ref="RZF28" si="12831">RZD28*$C$28</f>
        <v>0</v>
      </c>
      <c r="RZG28" s="222">
        <f t="shared" ref="RZG28" si="12832">RZE28*$C$28</f>
        <v>7.2449344716318472E+86</v>
      </c>
      <c r="RZH28" s="222">
        <f t="shared" ref="RZH28" si="12833">RZF28*$C$28</f>
        <v>0</v>
      </c>
      <c r="RZI28" s="222">
        <f t="shared" ref="RZI28" si="12834">RZG28*$C$28</f>
        <v>7.4622825057808027E+86</v>
      </c>
      <c r="RZJ28" s="222">
        <f t="shared" ref="RZJ28" si="12835">RZH28*$C$28</f>
        <v>0</v>
      </c>
      <c r="RZK28" s="222">
        <f t="shared" ref="RZK28" si="12836">RZI28*$C$28</f>
        <v>7.6861509809542274E+86</v>
      </c>
      <c r="RZL28" s="222">
        <f t="shared" ref="RZL28" si="12837">RZJ28*$C$28</f>
        <v>0</v>
      </c>
      <c r="RZM28" s="222">
        <f t="shared" ref="RZM28" si="12838">RZK28*$C$28</f>
        <v>7.9167355103828545E+86</v>
      </c>
      <c r="RZN28" s="222">
        <f t="shared" ref="RZN28" si="12839">RZL28*$C$28</f>
        <v>0</v>
      </c>
      <c r="RZO28" s="222">
        <f t="shared" ref="RZO28" si="12840">RZM28*$C$28</f>
        <v>8.1542375756943405E+86</v>
      </c>
      <c r="RZP28" s="222">
        <f t="shared" ref="RZP28" si="12841">RZN28*$C$28</f>
        <v>0</v>
      </c>
      <c r="RZQ28" s="222">
        <f t="shared" ref="RZQ28" si="12842">RZO28*$C$28</f>
        <v>8.3988647029651711E+86</v>
      </c>
      <c r="RZR28" s="222">
        <f t="shared" ref="RZR28" si="12843">RZP28*$C$28</f>
        <v>0</v>
      </c>
      <c r="RZS28" s="222">
        <f t="shared" ref="RZS28" si="12844">RZQ28*$C$28</f>
        <v>8.6508306440541268E+86</v>
      </c>
      <c r="RZT28" s="222">
        <f t="shared" ref="RZT28" si="12845">RZR28*$C$28</f>
        <v>0</v>
      </c>
      <c r="RZU28" s="222">
        <f t="shared" ref="RZU28" si="12846">RZS28*$C$28</f>
        <v>8.9103555633757507E+86</v>
      </c>
      <c r="RZV28" s="222">
        <f t="shared" ref="RZV28" si="12847">RZT28*$C$28</f>
        <v>0</v>
      </c>
      <c r="RZW28" s="222">
        <f t="shared" ref="RZW28" si="12848">RZU28*$C$28</f>
        <v>9.1776662302770233E+86</v>
      </c>
      <c r="RZX28" s="222">
        <f t="shared" ref="RZX28" si="12849">RZV28*$C$28</f>
        <v>0</v>
      </c>
      <c r="RZY28" s="222">
        <f t="shared" ref="RZY28" si="12850">RZW28*$C$28</f>
        <v>9.4529962171853338E+86</v>
      </c>
      <c r="RZZ28" s="222">
        <f t="shared" ref="RZZ28" si="12851">RZX28*$C$28</f>
        <v>0</v>
      </c>
      <c r="SAA28" s="222">
        <f t="shared" ref="SAA28" si="12852">RZY28*$C$28</f>
        <v>9.736586103700894E+86</v>
      </c>
      <c r="SAB28" s="222">
        <f t="shared" ref="SAB28" si="12853">RZZ28*$C$28</f>
        <v>0</v>
      </c>
      <c r="SAC28" s="222">
        <f t="shared" ref="SAC28" si="12854">SAA28*$C$28</f>
        <v>1.0028683686811922E+87</v>
      </c>
      <c r="SAD28" s="222">
        <f t="shared" ref="SAD28" si="12855">SAB28*$C$28</f>
        <v>0</v>
      </c>
      <c r="SAE28" s="222">
        <f t="shared" ref="SAE28" si="12856">SAC28*$C$28</f>
        <v>1.0329544197416279E+87</v>
      </c>
      <c r="SAF28" s="222">
        <f t="shared" ref="SAF28" si="12857">SAD28*$C$28</f>
        <v>0</v>
      </c>
      <c r="SAG28" s="222">
        <f t="shared" ref="SAG28" si="12858">SAE28*$C$28</f>
        <v>1.0639430523338768E+87</v>
      </c>
      <c r="SAH28" s="222">
        <f t="shared" ref="SAH28" si="12859">SAF28*$C$28</f>
        <v>0</v>
      </c>
      <c r="SAI28" s="222">
        <f t="shared" ref="SAI28" si="12860">SAG28*$C$28</f>
        <v>1.0958613439038931E+87</v>
      </c>
      <c r="SAJ28" s="222">
        <f t="shared" ref="SAJ28" si="12861">SAH28*$C$28</f>
        <v>0</v>
      </c>
      <c r="SAK28" s="222">
        <f t="shared" ref="SAK28" si="12862">SAI28*$C$28</f>
        <v>1.1287371842210099E+87</v>
      </c>
      <c r="SAL28" s="222">
        <f t="shared" ref="SAL28" si="12863">SAJ28*$C$28</f>
        <v>0</v>
      </c>
      <c r="SAM28" s="222">
        <f t="shared" ref="SAM28" si="12864">SAK28*$C$28</f>
        <v>1.1625992997476403E+87</v>
      </c>
      <c r="SAN28" s="222">
        <f t="shared" ref="SAN28" si="12865">SAL28*$C$28</f>
        <v>0</v>
      </c>
      <c r="SAO28" s="222">
        <f t="shared" ref="SAO28" si="12866">SAM28*$C$28</f>
        <v>1.1974772787400696E+87</v>
      </c>
      <c r="SAP28" s="222">
        <f t="shared" ref="SAP28" si="12867">SAN28*$C$28</f>
        <v>0</v>
      </c>
      <c r="SAQ28" s="222">
        <f t="shared" ref="SAQ28" si="12868">SAO28*$C$28</f>
        <v>1.2334015971022717E+87</v>
      </c>
      <c r="SAR28" s="222">
        <f t="shared" ref="SAR28" si="12869">SAP28*$C$28</f>
        <v>0</v>
      </c>
      <c r="SAS28" s="222">
        <f t="shared" ref="SAS28" si="12870">SAQ28*$C$28</f>
        <v>1.27040364501534E+87</v>
      </c>
      <c r="SAT28" s="222">
        <f t="shared" ref="SAT28" si="12871">SAR28*$C$28</f>
        <v>0</v>
      </c>
      <c r="SAU28" s="222">
        <f t="shared" ref="SAU28" si="12872">SAS28*$C$28</f>
        <v>1.3085157543658002E+87</v>
      </c>
      <c r="SAV28" s="222">
        <f t="shared" ref="SAV28" si="12873">SAT28*$C$28</f>
        <v>0</v>
      </c>
      <c r="SAW28" s="222">
        <f t="shared" ref="SAW28" si="12874">SAU28*$C$28</f>
        <v>1.3477712269967742E+87</v>
      </c>
      <c r="SAX28" s="222">
        <f t="shared" ref="SAX28" si="12875">SAV28*$C$28</f>
        <v>0</v>
      </c>
      <c r="SAY28" s="222">
        <f t="shared" ref="SAY28" si="12876">SAW28*$C$28</f>
        <v>1.3882043638066775E+87</v>
      </c>
      <c r="SAZ28" s="222">
        <f t="shared" ref="SAZ28" si="12877">SAX28*$C$28</f>
        <v>0</v>
      </c>
      <c r="SBA28" s="222">
        <f t="shared" ref="SBA28" si="12878">SAY28*$C$28</f>
        <v>1.4298504947208778E+87</v>
      </c>
      <c r="SBB28" s="222">
        <f t="shared" ref="SBB28" si="12879">SAZ28*$C$28</f>
        <v>0</v>
      </c>
      <c r="SBC28" s="222">
        <f t="shared" ref="SBC28" si="12880">SBA28*$C$28</f>
        <v>1.4727460095625041E+87</v>
      </c>
      <c r="SBD28" s="222">
        <f t="shared" ref="SBD28" si="12881">SBB28*$C$28</f>
        <v>0</v>
      </c>
      <c r="SBE28" s="222">
        <f t="shared" ref="SBE28" si="12882">SBC28*$C$28</f>
        <v>1.5169283898493794E+87</v>
      </c>
      <c r="SBF28" s="222">
        <f t="shared" ref="SBF28" si="12883">SBD28*$C$28</f>
        <v>0</v>
      </c>
      <c r="SBG28" s="222">
        <f t="shared" ref="SBG28" si="12884">SBE28*$C$28</f>
        <v>1.5624362415448608E+87</v>
      </c>
      <c r="SBH28" s="222">
        <f t="shared" ref="SBH28" si="12885">SBF28*$C$28</f>
        <v>0</v>
      </c>
      <c r="SBI28" s="222">
        <f t="shared" ref="SBI28" si="12886">SBG28*$C$28</f>
        <v>1.6093093287912068E+87</v>
      </c>
      <c r="SBJ28" s="222">
        <f t="shared" ref="SBJ28" si="12887">SBH28*$C$28</f>
        <v>0</v>
      </c>
      <c r="SBK28" s="222">
        <f t="shared" ref="SBK28" si="12888">SBI28*$C$28</f>
        <v>1.657588608654943E+87</v>
      </c>
      <c r="SBL28" s="222">
        <f t="shared" ref="SBL28" si="12889">SBJ28*$C$28</f>
        <v>0</v>
      </c>
      <c r="SBM28" s="222">
        <f t="shared" ref="SBM28" si="12890">SBK28*$C$28</f>
        <v>1.7073162669145914E+87</v>
      </c>
      <c r="SBN28" s="222">
        <f t="shared" ref="SBN28" si="12891">SBL28*$C$28</f>
        <v>0</v>
      </c>
      <c r="SBO28" s="222">
        <f t="shared" ref="SBO28" si="12892">SBM28*$C$28</f>
        <v>1.7585357549220291E+87</v>
      </c>
      <c r="SBP28" s="222">
        <f t="shared" ref="SBP28" si="12893">SBN28*$C$28</f>
        <v>0</v>
      </c>
      <c r="SBQ28" s="222">
        <f t="shared" ref="SBQ28" si="12894">SBO28*$C$28</f>
        <v>1.8112918275696901E+87</v>
      </c>
      <c r="SBR28" s="222">
        <f t="shared" ref="SBR28" si="12895">SBP28*$C$28</f>
        <v>0</v>
      </c>
      <c r="SBS28" s="222">
        <f t="shared" ref="SBS28" si="12896">SBQ28*$C$28</f>
        <v>1.8656305823967809E+87</v>
      </c>
      <c r="SBT28" s="222">
        <f t="shared" ref="SBT28" si="12897">SBR28*$C$28</f>
        <v>0</v>
      </c>
      <c r="SBU28" s="222">
        <f t="shared" ref="SBU28" si="12898">SBS28*$C$28</f>
        <v>1.9215994998686845E+87</v>
      </c>
      <c r="SBV28" s="222">
        <f t="shared" ref="SBV28" si="12899">SBT28*$C$28</f>
        <v>0</v>
      </c>
      <c r="SBW28" s="222">
        <f t="shared" ref="SBW28" si="12900">SBU28*$C$28</f>
        <v>1.9792474848647451E+87</v>
      </c>
      <c r="SBX28" s="222">
        <f t="shared" ref="SBX28" si="12901">SBV28*$C$28</f>
        <v>0</v>
      </c>
      <c r="SBY28" s="222">
        <f t="shared" ref="SBY28" si="12902">SBW28*$C$28</f>
        <v>2.0386249094106874E+87</v>
      </c>
      <c r="SBZ28" s="222">
        <f t="shared" ref="SBZ28" si="12903">SBX28*$C$28</f>
        <v>0</v>
      </c>
      <c r="SCA28" s="222">
        <f t="shared" ref="SCA28" si="12904">SBY28*$C$28</f>
        <v>2.099783656693008E+87</v>
      </c>
      <c r="SCB28" s="222">
        <f t="shared" ref="SCB28" si="12905">SBZ28*$C$28</f>
        <v>0</v>
      </c>
      <c r="SCC28" s="222">
        <f t="shared" ref="SCC28" si="12906">SCA28*$C$28</f>
        <v>2.1627771663937985E+87</v>
      </c>
      <c r="SCD28" s="222">
        <f t="shared" ref="SCD28" si="12907">SCB28*$C$28</f>
        <v>0</v>
      </c>
      <c r="SCE28" s="222">
        <f t="shared" ref="SCE28" si="12908">SCC28*$C$28</f>
        <v>2.2276604813856123E+87</v>
      </c>
      <c r="SCF28" s="222">
        <f t="shared" ref="SCF28" si="12909">SCD28*$C$28</f>
        <v>0</v>
      </c>
      <c r="SCG28" s="222">
        <f t="shared" ref="SCG28" si="12910">SCE28*$C$28</f>
        <v>2.2944902958271809E+87</v>
      </c>
      <c r="SCH28" s="222">
        <f t="shared" ref="SCH28" si="12911">SCF28*$C$28</f>
        <v>0</v>
      </c>
      <c r="SCI28" s="222">
        <f t="shared" ref="SCI28" si="12912">SCG28*$C$28</f>
        <v>2.3633250047019966E+87</v>
      </c>
      <c r="SCJ28" s="222">
        <f t="shared" ref="SCJ28" si="12913">SCH28*$C$28</f>
        <v>0</v>
      </c>
      <c r="SCK28" s="222">
        <f t="shared" ref="SCK28" si="12914">SCI28*$C$28</f>
        <v>2.4342247548430563E+87</v>
      </c>
      <c r="SCL28" s="222">
        <f t="shared" ref="SCL28" si="12915">SCJ28*$C$28</f>
        <v>0</v>
      </c>
      <c r="SCM28" s="222">
        <f t="shared" ref="SCM28" si="12916">SCK28*$C$28</f>
        <v>2.5072514974883482E+87</v>
      </c>
      <c r="SCN28" s="222">
        <f t="shared" ref="SCN28" si="12917">SCL28*$C$28</f>
        <v>0</v>
      </c>
      <c r="SCO28" s="222">
        <f t="shared" ref="SCO28" si="12918">SCM28*$C$28</f>
        <v>2.5824690424129989E+87</v>
      </c>
      <c r="SCP28" s="222">
        <f t="shared" ref="SCP28" si="12919">SCN28*$C$28</f>
        <v>0</v>
      </c>
      <c r="SCQ28" s="222">
        <f t="shared" ref="SCQ28" si="12920">SCO28*$C$28</f>
        <v>2.6599431136853889E+87</v>
      </c>
      <c r="SCR28" s="222">
        <f t="shared" ref="SCR28" si="12921">SCP28*$C$28</f>
        <v>0</v>
      </c>
      <c r="SCS28" s="222">
        <f t="shared" ref="SCS28" si="12922">SCQ28*$C$28</f>
        <v>2.7397414070959507E+87</v>
      </c>
      <c r="SCT28" s="222">
        <f t="shared" ref="SCT28" si="12923">SCR28*$C$28</f>
        <v>0</v>
      </c>
      <c r="SCU28" s="222">
        <f t="shared" ref="SCU28" si="12924">SCS28*$C$28</f>
        <v>2.8219336493088295E+87</v>
      </c>
      <c r="SCV28" s="222">
        <f t="shared" ref="SCV28" si="12925">SCT28*$C$28</f>
        <v>0</v>
      </c>
      <c r="SCW28" s="222">
        <f t="shared" ref="SCW28" si="12926">SCU28*$C$28</f>
        <v>2.9065916587880943E+87</v>
      </c>
      <c r="SCX28" s="222">
        <f t="shared" ref="SCX28" si="12927">SCV28*$C$28</f>
        <v>0</v>
      </c>
      <c r="SCY28" s="222">
        <f t="shared" ref="SCY28" si="12928">SCW28*$C$28</f>
        <v>2.9937894085517372E+87</v>
      </c>
      <c r="SCZ28" s="222">
        <f t="shared" ref="SCZ28" si="12929">SCX28*$C$28</f>
        <v>0</v>
      </c>
      <c r="SDA28" s="222">
        <f t="shared" ref="SDA28" si="12930">SCY28*$C$28</f>
        <v>3.0836030908082893E+87</v>
      </c>
      <c r="SDB28" s="222">
        <f t="shared" ref="SDB28" si="12931">SCZ28*$C$28</f>
        <v>0</v>
      </c>
      <c r="SDC28" s="222">
        <f t="shared" ref="SDC28" si="12932">SDA28*$C$28</f>
        <v>3.1761111835325379E+87</v>
      </c>
      <c r="SDD28" s="222">
        <f t="shared" ref="SDD28" si="12933">SDB28*$C$28</f>
        <v>0</v>
      </c>
      <c r="SDE28" s="222">
        <f t="shared" ref="SDE28" si="12934">SDC28*$C$28</f>
        <v>3.2713945190385142E+87</v>
      </c>
      <c r="SDF28" s="222">
        <f t="shared" ref="SDF28" si="12935">SDD28*$C$28</f>
        <v>0</v>
      </c>
      <c r="SDG28" s="222">
        <f t="shared" ref="SDG28" si="12936">SDE28*$C$28</f>
        <v>3.3695363546096697E+87</v>
      </c>
      <c r="SDH28" s="222">
        <f t="shared" ref="SDH28" si="12937">SDF28*$C$28</f>
        <v>0</v>
      </c>
      <c r="SDI28" s="222">
        <f t="shared" ref="SDI28" si="12938">SDG28*$C$28</f>
        <v>3.4706224452479597E+87</v>
      </c>
      <c r="SDJ28" s="222">
        <f t="shared" ref="SDJ28" si="12939">SDH28*$C$28</f>
        <v>0</v>
      </c>
      <c r="SDK28" s="222">
        <f t="shared" ref="SDK28" si="12940">SDI28*$C$28</f>
        <v>3.5747411186053987E+87</v>
      </c>
      <c r="SDL28" s="222">
        <f t="shared" ref="SDL28" si="12941">SDJ28*$C$28</f>
        <v>0</v>
      </c>
      <c r="SDM28" s="222">
        <f t="shared" ref="SDM28" si="12942">SDK28*$C$28</f>
        <v>3.6819833521635607E+87</v>
      </c>
      <c r="SDN28" s="222">
        <f t="shared" ref="SDN28" si="12943">SDL28*$C$28</f>
        <v>0</v>
      </c>
      <c r="SDO28" s="222">
        <f t="shared" ref="SDO28" si="12944">SDM28*$C$28</f>
        <v>3.7924428527284677E+87</v>
      </c>
      <c r="SDP28" s="222">
        <f t="shared" ref="SDP28" si="12945">SDN28*$C$28</f>
        <v>0</v>
      </c>
      <c r="SDQ28" s="222">
        <f t="shared" ref="SDQ28" si="12946">SDO28*$C$28</f>
        <v>3.9062161383103217E+87</v>
      </c>
      <c r="SDR28" s="222">
        <f t="shared" ref="SDR28" si="12947">SDP28*$C$28</f>
        <v>0</v>
      </c>
      <c r="SDS28" s="222">
        <f t="shared" ref="SDS28" si="12948">SDQ28*$C$28</f>
        <v>4.0234026224596317E+87</v>
      </c>
      <c r="SDT28" s="222">
        <f t="shared" ref="SDT28" si="12949">SDR28*$C$28</f>
        <v>0</v>
      </c>
      <c r="SDU28" s="222">
        <f t="shared" ref="SDU28" si="12950">SDS28*$C$28</f>
        <v>4.1441047011334208E+87</v>
      </c>
      <c r="SDV28" s="222">
        <f t="shared" ref="SDV28" si="12951">SDT28*$C$28</f>
        <v>0</v>
      </c>
      <c r="SDW28" s="222">
        <f t="shared" ref="SDW28" si="12952">SDU28*$C$28</f>
        <v>4.2684278421674234E+87</v>
      </c>
      <c r="SDX28" s="222">
        <f t="shared" ref="SDX28" si="12953">SDV28*$C$28</f>
        <v>0</v>
      </c>
      <c r="SDY28" s="222">
        <f t="shared" ref="SDY28" si="12954">SDW28*$C$28</f>
        <v>4.3964806774324463E+87</v>
      </c>
      <c r="SDZ28" s="222">
        <f t="shared" ref="SDZ28" si="12955">SDX28*$C$28</f>
        <v>0</v>
      </c>
      <c r="SEA28" s="222">
        <f t="shared" ref="SEA28" si="12956">SDY28*$C$28</f>
        <v>4.5283750977554199E+87</v>
      </c>
      <c r="SEB28" s="222">
        <f t="shared" ref="SEB28" si="12957">SDZ28*$C$28</f>
        <v>0</v>
      </c>
      <c r="SEC28" s="222">
        <f t="shared" ref="SEC28" si="12958">SEA28*$C$28</f>
        <v>4.6642263506880828E+87</v>
      </c>
      <c r="SED28" s="222">
        <f t="shared" ref="SED28" si="12959">SEB28*$C$28</f>
        <v>0</v>
      </c>
      <c r="SEE28" s="222">
        <f t="shared" ref="SEE28" si="12960">SEC28*$C$28</f>
        <v>4.8041531412087255E+87</v>
      </c>
      <c r="SEF28" s="222">
        <f t="shared" ref="SEF28" si="12961">SED28*$C$28</f>
        <v>0</v>
      </c>
      <c r="SEG28" s="222">
        <f t="shared" ref="SEG28" si="12962">SEE28*$C$28</f>
        <v>4.9482777354449872E+87</v>
      </c>
      <c r="SEH28" s="222">
        <f t="shared" ref="SEH28" si="12963">SEF28*$C$28</f>
        <v>0</v>
      </c>
      <c r="SEI28" s="222">
        <f t="shared" ref="SEI28" si="12964">SEG28*$C$28</f>
        <v>5.0967260675083373E+87</v>
      </c>
      <c r="SEJ28" s="222">
        <f t="shared" ref="SEJ28" si="12965">SEH28*$C$28</f>
        <v>0</v>
      </c>
      <c r="SEK28" s="222">
        <f t="shared" ref="SEK28" si="12966">SEI28*$C$28</f>
        <v>5.2496278495335879E+87</v>
      </c>
      <c r="SEL28" s="222">
        <f t="shared" ref="SEL28" si="12967">SEJ28*$C$28</f>
        <v>0</v>
      </c>
      <c r="SEM28" s="222">
        <f t="shared" ref="SEM28" si="12968">SEK28*$C$28</f>
        <v>5.4071166850195958E+87</v>
      </c>
      <c r="SEN28" s="222">
        <f t="shared" ref="SEN28" si="12969">SEL28*$C$28</f>
        <v>0</v>
      </c>
      <c r="SEO28" s="222">
        <f t="shared" ref="SEO28" si="12970">SEM28*$C$28</f>
        <v>5.5693301855701841E+87</v>
      </c>
      <c r="SEP28" s="222">
        <f t="shared" ref="SEP28" si="12971">SEN28*$C$28</f>
        <v>0</v>
      </c>
      <c r="SEQ28" s="222">
        <f t="shared" ref="SEQ28" si="12972">SEO28*$C$28</f>
        <v>5.7364100911372901E+87</v>
      </c>
      <c r="SER28" s="222">
        <f t="shared" ref="SER28" si="12973">SEP28*$C$28</f>
        <v>0</v>
      </c>
      <c r="SES28" s="222">
        <f t="shared" ref="SES28" si="12974">SEQ28*$C$28</f>
        <v>5.9085023938714088E+87</v>
      </c>
      <c r="SET28" s="222">
        <f t="shared" ref="SET28" si="12975">SER28*$C$28</f>
        <v>0</v>
      </c>
      <c r="SEU28" s="222">
        <f t="shared" ref="SEU28" si="12976">SES28*$C$28</f>
        <v>6.0857574656875513E+87</v>
      </c>
      <c r="SEV28" s="222">
        <f t="shared" ref="SEV28" si="12977">SET28*$C$28</f>
        <v>0</v>
      </c>
      <c r="SEW28" s="222">
        <f t="shared" ref="SEW28" si="12978">SEU28*$C$28</f>
        <v>6.2683301896581779E+87</v>
      </c>
      <c r="SEX28" s="222">
        <f t="shared" ref="SEX28" si="12979">SEV28*$C$28</f>
        <v>0</v>
      </c>
      <c r="SEY28" s="222">
        <f t="shared" ref="SEY28" si="12980">SEW28*$C$28</f>
        <v>6.4563800953479238E+87</v>
      </c>
      <c r="SEZ28" s="222">
        <f t="shared" ref="SEZ28" si="12981">SEX28*$C$28</f>
        <v>0</v>
      </c>
      <c r="SFA28" s="222">
        <f t="shared" ref="SFA28" si="12982">SEY28*$C$28</f>
        <v>6.6500714982083617E+87</v>
      </c>
      <c r="SFB28" s="222">
        <f t="shared" ref="SFB28" si="12983">SEZ28*$C$28</f>
        <v>0</v>
      </c>
      <c r="SFC28" s="222">
        <f t="shared" ref="SFC28" si="12984">SFA28*$C$28</f>
        <v>6.8495736431546123E+87</v>
      </c>
      <c r="SFD28" s="222">
        <f t="shared" ref="SFD28" si="12985">SFB28*$C$28</f>
        <v>0</v>
      </c>
      <c r="SFE28" s="222">
        <f t="shared" ref="SFE28" si="12986">SFC28*$C$28</f>
        <v>7.0550608524492508E+87</v>
      </c>
      <c r="SFF28" s="222">
        <f t="shared" ref="SFF28" si="12987">SFD28*$C$28</f>
        <v>0</v>
      </c>
      <c r="SFG28" s="222">
        <f t="shared" ref="SFG28" si="12988">SFE28*$C$28</f>
        <v>7.2667126780227287E+87</v>
      </c>
      <c r="SFH28" s="222">
        <f t="shared" ref="SFH28" si="12989">SFF28*$C$28</f>
        <v>0</v>
      </c>
      <c r="SFI28" s="222">
        <f t="shared" ref="SFI28" si="12990">SFG28*$C$28</f>
        <v>7.4847140583634104E+87</v>
      </c>
      <c r="SFJ28" s="222">
        <f t="shared" ref="SFJ28" si="12991">SFH28*$C$28</f>
        <v>0</v>
      </c>
      <c r="SFK28" s="222">
        <f t="shared" ref="SFK28" si="12992">SFI28*$C$28</f>
        <v>7.7092554801143132E+87</v>
      </c>
      <c r="SFL28" s="222">
        <f t="shared" ref="SFL28" si="12993">SFJ28*$C$28</f>
        <v>0</v>
      </c>
      <c r="SFM28" s="222">
        <f t="shared" ref="SFM28" si="12994">SFK28*$C$28</f>
        <v>7.9405331445177425E+87</v>
      </c>
      <c r="SFN28" s="222">
        <f t="shared" ref="SFN28" si="12995">SFL28*$C$28</f>
        <v>0</v>
      </c>
      <c r="SFO28" s="222">
        <f t="shared" ref="SFO28" si="12996">SFM28*$C$28</f>
        <v>8.1787491388532758E+87</v>
      </c>
      <c r="SFP28" s="222">
        <f t="shared" ref="SFP28" si="12997">SFN28*$C$28</f>
        <v>0</v>
      </c>
      <c r="SFQ28" s="222">
        <f t="shared" ref="SFQ28" si="12998">SFO28*$C$28</f>
        <v>8.424111613018875E+87</v>
      </c>
      <c r="SFR28" s="222">
        <f t="shared" ref="SFR28" si="12999">SFP28*$C$28</f>
        <v>0</v>
      </c>
      <c r="SFS28" s="222">
        <f t="shared" ref="SFS28" si="13000">SFQ28*$C$28</f>
        <v>8.6768349614094415E+87</v>
      </c>
      <c r="SFT28" s="222">
        <f t="shared" ref="SFT28" si="13001">SFR28*$C$28</f>
        <v>0</v>
      </c>
      <c r="SFU28" s="222">
        <f t="shared" ref="SFU28" si="13002">SFS28*$C$28</f>
        <v>8.937140010251725E+87</v>
      </c>
      <c r="SFV28" s="222">
        <f t="shared" ref="SFV28" si="13003">SFT28*$C$28</f>
        <v>0</v>
      </c>
      <c r="SFW28" s="222">
        <f t="shared" ref="SFW28" si="13004">SFU28*$C$28</f>
        <v>9.2052542105592773E+87</v>
      </c>
      <c r="SFX28" s="222">
        <f t="shared" ref="SFX28" si="13005">SFV28*$C$28</f>
        <v>0</v>
      </c>
      <c r="SFY28" s="222">
        <f t="shared" ref="SFY28" si="13006">SFW28*$C$28</f>
        <v>9.4814118368760558E+87</v>
      </c>
      <c r="SFZ28" s="222">
        <f t="shared" ref="SFZ28" si="13007">SFX28*$C$28</f>
        <v>0</v>
      </c>
      <c r="SGA28" s="222">
        <f t="shared" ref="SGA28" si="13008">SFY28*$C$28</f>
        <v>9.7658541919823382E+87</v>
      </c>
      <c r="SGB28" s="222">
        <f t="shared" ref="SGB28" si="13009">SFZ28*$C$28</f>
        <v>0</v>
      </c>
      <c r="SGC28" s="222">
        <f t="shared" ref="SGC28" si="13010">SGA28*$C$28</f>
        <v>1.0058829817741809E+88</v>
      </c>
      <c r="SGD28" s="222">
        <f t="shared" ref="SGD28" si="13011">SGB28*$C$28</f>
        <v>0</v>
      </c>
      <c r="SGE28" s="222">
        <f t="shared" ref="SGE28" si="13012">SGC28*$C$28</f>
        <v>1.0360594712274063E+88</v>
      </c>
      <c r="SGF28" s="222">
        <f t="shared" ref="SGF28" si="13013">SGD28*$C$28</f>
        <v>0</v>
      </c>
      <c r="SGG28" s="222">
        <f t="shared" ref="SGG28" si="13014">SGE28*$C$28</f>
        <v>1.0671412553642285E+88</v>
      </c>
      <c r="SGH28" s="222">
        <f t="shared" ref="SGH28" si="13015">SGF28*$C$28</f>
        <v>0</v>
      </c>
      <c r="SGI28" s="222">
        <f t="shared" ref="SGI28" si="13016">SGG28*$C$28</f>
        <v>1.0991554930251554E+88</v>
      </c>
      <c r="SGJ28" s="222">
        <f t="shared" ref="SGJ28" si="13017">SGH28*$C$28</f>
        <v>0</v>
      </c>
      <c r="SGK28" s="222">
        <f t="shared" ref="SGK28" si="13018">SGI28*$C$28</f>
        <v>1.1321301578159101E+88</v>
      </c>
      <c r="SGL28" s="222">
        <f t="shared" ref="SGL28" si="13019">SGJ28*$C$28</f>
        <v>0</v>
      </c>
      <c r="SGM28" s="222">
        <f t="shared" ref="SGM28" si="13020">SGK28*$C$28</f>
        <v>1.1660940625503875E+88</v>
      </c>
      <c r="SGN28" s="222">
        <f t="shared" ref="SGN28" si="13021">SGL28*$C$28</f>
        <v>0</v>
      </c>
      <c r="SGO28" s="222">
        <f t="shared" ref="SGO28" si="13022">SGM28*$C$28</f>
        <v>1.2010768844268992E+88</v>
      </c>
      <c r="SGP28" s="222">
        <f t="shared" ref="SGP28" si="13023">SGN28*$C$28</f>
        <v>0</v>
      </c>
      <c r="SGQ28" s="222">
        <f t="shared" ref="SGQ28" si="13024">SGO28*$C$28</f>
        <v>1.2371091909597062E+88</v>
      </c>
      <c r="SGR28" s="222">
        <f t="shared" ref="SGR28" si="13025">SGP28*$C$28</f>
        <v>0</v>
      </c>
      <c r="SGS28" s="222">
        <f t="shared" ref="SGS28" si="13026">SGQ28*$C$28</f>
        <v>1.2742224666884974E+88</v>
      </c>
      <c r="SGT28" s="222">
        <f t="shared" ref="SGT28" si="13027">SGR28*$C$28</f>
        <v>0</v>
      </c>
      <c r="SGU28" s="222">
        <f t="shared" ref="SGU28" si="13028">SGS28*$C$28</f>
        <v>1.3124491406891525E+88</v>
      </c>
      <c r="SGV28" s="222">
        <f t="shared" ref="SGV28" si="13029">SGT28*$C$28</f>
        <v>0</v>
      </c>
      <c r="SGW28" s="222">
        <f t="shared" ref="SGW28" si="13030">SGU28*$C$28</f>
        <v>1.3518226149098271E+88</v>
      </c>
      <c r="SGX28" s="222">
        <f t="shared" ref="SGX28" si="13031">SGV28*$C$28</f>
        <v>0</v>
      </c>
      <c r="SGY28" s="222">
        <f t="shared" ref="SGY28" si="13032">SGW28*$C$28</f>
        <v>1.3923772933571219E+88</v>
      </c>
      <c r="SGZ28" s="222">
        <f t="shared" ref="SGZ28" si="13033">SGX28*$C$28</f>
        <v>0</v>
      </c>
      <c r="SHA28" s="222">
        <f t="shared" ref="SHA28" si="13034">SGY28*$C$28</f>
        <v>1.4341486121578356E+88</v>
      </c>
      <c r="SHB28" s="222">
        <f t="shared" ref="SHB28" si="13035">SGZ28*$C$28</f>
        <v>0</v>
      </c>
      <c r="SHC28" s="222">
        <f t="shared" ref="SHC28" si="13036">SHA28*$C$28</f>
        <v>1.4771730705225707E+88</v>
      </c>
      <c r="SHD28" s="222">
        <f t="shared" ref="SHD28" si="13037">SHB28*$C$28</f>
        <v>0</v>
      </c>
      <c r="SHE28" s="222">
        <f t="shared" ref="SHE28" si="13038">SHC28*$C$28</f>
        <v>1.5214882626382479E+88</v>
      </c>
      <c r="SHF28" s="222">
        <f t="shared" ref="SHF28" si="13039">SHD28*$C$28</f>
        <v>0</v>
      </c>
      <c r="SHG28" s="222">
        <f t="shared" ref="SHG28" si="13040">SHE28*$C$28</f>
        <v>1.5671329105173954E+88</v>
      </c>
      <c r="SHH28" s="222">
        <f t="shared" ref="SHH28" si="13041">SHF28*$C$28</f>
        <v>0</v>
      </c>
      <c r="SHI28" s="222">
        <f t="shared" ref="SHI28" si="13042">SHG28*$C$28</f>
        <v>1.6141468978329174E+88</v>
      </c>
      <c r="SHJ28" s="222">
        <f t="shared" ref="SHJ28" si="13043">SHH28*$C$28</f>
        <v>0</v>
      </c>
      <c r="SHK28" s="222">
        <f t="shared" ref="SHK28" si="13044">SHI28*$C$28</f>
        <v>1.6625713047679048E+88</v>
      </c>
      <c r="SHL28" s="222">
        <f t="shared" ref="SHL28" si="13045">SHJ28*$C$28</f>
        <v>0</v>
      </c>
      <c r="SHM28" s="222">
        <f t="shared" ref="SHM28" si="13046">SHK28*$C$28</f>
        <v>1.7124484439109421E+88</v>
      </c>
      <c r="SHN28" s="222">
        <f t="shared" ref="SHN28" si="13047">SHL28*$C$28</f>
        <v>0</v>
      </c>
      <c r="SHO28" s="222">
        <f t="shared" ref="SHO28" si="13048">SHM28*$C$28</f>
        <v>1.7638218972282702E+88</v>
      </c>
      <c r="SHP28" s="222">
        <f t="shared" ref="SHP28" si="13049">SHN28*$C$28</f>
        <v>0</v>
      </c>
      <c r="SHQ28" s="222">
        <f t="shared" ref="SHQ28" si="13050">SHO28*$C$28</f>
        <v>1.8167365541451182E+88</v>
      </c>
      <c r="SHR28" s="222">
        <f t="shared" ref="SHR28" si="13051">SHP28*$C$28</f>
        <v>0</v>
      </c>
      <c r="SHS28" s="222">
        <f t="shared" ref="SHS28" si="13052">SHQ28*$C$28</f>
        <v>1.8712386507694718E+88</v>
      </c>
      <c r="SHT28" s="222">
        <f t="shared" ref="SHT28" si="13053">SHR28*$C$28</f>
        <v>0</v>
      </c>
      <c r="SHU28" s="222">
        <f t="shared" ref="SHU28" si="13054">SHS28*$C$28</f>
        <v>1.9273758102925561E+88</v>
      </c>
      <c r="SHV28" s="222">
        <f t="shared" ref="SHV28" si="13055">SHT28*$C$28</f>
        <v>0</v>
      </c>
      <c r="SHW28" s="222">
        <f t="shared" ref="SHW28" si="13056">SHU28*$C$28</f>
        <v>1.9851970846013329E+88</v>
      </c>
      <c r="SHX28" s="222">
        <f t="shared" ref="SHX28" si="13057">SHV28*$C$28</f>
        <v>0</v>
      </c>
      <c r="SHY28" s="222">
        <f t="shared" ref="SHY28" si="13058">SHW28*$C$28</f>
        <v>2.0447529971393729E+88</v>
      </c>
      <c r="SHZ28" s="222">
        <f t="shared" ref="SHZ28" si="13059">SHX28*$C$28</f>
        <v>0</v>
      </c>
      <c r="SIA28" s="222">
        <f t="shared" ref="SIA28" si="13060">SHY28*$C$28</f>
        <v>2.1060955870535539E+88</v>
      </c>
      <c r="SIB28" s="222">
        <f t="shared" ref="SIB28" si="13061">SHZ28*$C$28</f>
        <v>0</v>
      </c>
      <c r="SIC28" s="222">
        <f t="shared" ref="SIC28" si="13062">SIA28*$C$28</f>
        <v>2.1692784546651605E+88</v>
      </c>
      <c r="SID28" s="222">
        <f t="shared" ref="SID28" si="13063">SIB28*$C$28</f>
        <v>0</v>
      </c>
      <c r="SIE28" s="222">
        <f t="shared" ref="SIE28" si="13064">SIC28*$C$28</f>
        <v>2.2343568083051152E+88</v>
      </c>
      <c r="SIF28" s="222">
        <f t="shared" ref="SIF28" si="13065">SID28*$C$28</f>
        <v>0</v>
      </c>
      <c r="SIG28" s="222">
        <f t="shared" ref="SIG28" si="13066">SIE28*$C$28</f>
        <v>2.3013875125542687E+88</v>
      </c>
      <c r="SIH28" s="222">
        <f t="shared" ref="SIH28" si="13067">SIF28*$C$28</f>
        <v>0</v>
      </c>
      <c r="SII28" s="222">
        <f t="shared" ref="SII28" si="13068">SIG28*$C$28</f>
        <v>2.3704291379308967E+88</v>
      </c>
      <c r="SIJ28" s="222">
        <f t="shared" ref="SIJ28" si="13069">SIH28*$C$28</f>
        <v>0</v>
      </c>
      <c r="SIK28" s="222">
        <f t="shared" ref="SIK28" si="13070">SII28*$C$28</f>
        <v>2.4415420120688235E+88</v>
      </c>
      <c r="SIL28" s="222">
        <f t="shared" ref="SIL28" si="13071">SIJ28*$C$28</f>
        <v>0</v>
      </c>
      <c r="SIM28" s="222">
        <f t="shared" ref="SIM28" si="13072">SIK28*$C$28</f>
        <v>2.5147882724308882E+88</v>
      </c>
      <c r="SIN28" s="222">
        <f t="shared" ref="SIN28" si="13073">SIL28*$C$28</f>
        <v>0</v>
      </c>
      <c r="SIO28" s="222">
        <f t="shared" ref="SIO28" si="13074">SIM28*$C$28</f>
        <v>2.5902319206038149E+88</v>
      </c>
      <c r="SIP28" s="222">
        <f t="shared" ref="SIP28" si="13075">SIN28*$C$28</f>
        <v>0</v>
      </c>
      <c r="SIQ28" s="222">
        <f t="shared" ref="SIQ28" si="13076">SIO28*$C$28</f>
        <v>2.6679388782219296E+88</v>
      </c>
      <c r="SIR28" s="222">
        <f t="shared" ref="SIR28" si="13077">SIP28*$C$28</f>
        <v>0</v>
      </c>
      <c r="SIS28" s="222">
        <f t="shared" ref="SIS28" si="13078">SIQ28*$C$28</f>
        <v>2.7479770445685875E+88</v>
      </c>
      <c r="SIT28" s="222">
        <f t="shared" ref="SIT28" si="13079">SIR28*$C$28</f>
        <v>0</v>
      </c>
      <c r="SIU28" s="222">
        <f t="shared" ref="SIU28" si="13080">SIS28*$C$28</f>
        <v>2.8304163559056452E+88</v>
      </c>
      <c r="SIV28" s="222">
        <f t="shared" ref="SIV28" si="13081">SIT28*$C$28</f>
        <v>0</v>
      </c>
      <c r="SIW28" s="222">
        <f t="shared" ref="SIW28" si="13082">SIU28*$C$28</f>
        <v>2.9153288465828145E+88</v>
      </c>
      <c r="SIX28" s="222">
        <f t="shared" ref="SIX28" si="13083">SIV28*$C$28</f>
        <v>0</v>
      </c>
      <c r="SIY28" s="222">
        <f t="shared" ref="SIY28" si="13084">SIW28*$C$28</f>
        <v>3.0027887119802991E+88</v>
      </c>
      <c r="SIZ28" s="222">
        <f t="shared" ref="SIZ28" si="13085">SIX28*$C$28</f>
        <v>0</v>
      </c>
      <c r="SJA28" s="222">
        <f t="shared" ref="SJA28" si="13086">SIY28*$C$28</f>
        <v>3.0928723733397082E+88</v>
      </c>
      <c r="SJB28" s="222">
        <f t="shared" ref="SJB28" si="13087">SIZ28*$C$28</f>
        <v>0</v>
      </c>
      <c r="SJC28" s="222">
        <f t="shared" ref="SJC28" si="13088">SJA28*$C$28</f>
        <v>3.1856585445398992E+88</v>
      </c>
      <c r="SJD28" s="222">
        <f t="shared" ref="SJD28" si="13089">SJB28*$C$28</f>
        <v>0</v>
      </c>
      <c r="SJE28" s="222">
        <f t="shared" ref="SJE28" si="13090">SJC28*$C$28</f>
        <v>3.2812283008760962E+88</v>
      </c>
      <c r="SJF28" s="222">
        <f t="shared" ref="SJF28" si="13091">SJD28*$C$28</f>
        <v>0</v>
      </c>
      <c r="SJG28" s="222">
        <f t="shared" ref="SJG28" si="13092">SJE28*$C$28</f>
        <v>3.3796651499023792E+88</v>
      </c>
      <c r="SJH28" s="222">
        <f t="shared" ref="SJH28" si="13093">SJF28*$C$28</f>
        <v>0</v>
      </c>
      <c r="SJI28" s="222">
        <f t="shared" ref="SJI28" si="13094">SJG28*$C$28</f>
        <v>3.4810551043994507E+88</v>
      </c>
      <c r="SJJ28" s="222">
        <f t="shared" ref="SJJ28" si="13095">SJH28*$C$28</f>
        <v>0</v>
      </c>
      <c r="SJK28" s="222">
        <f t="shared" ref="SJK28" si="13096">SJI28*$C$28</f>
        <v>3.5854867575314343E+88</v>
      </c>
      <c r="SJL28" s="222">
        <f t="shared" ref="SJL28" si="13097">SJJ28*$C$28</f>
        <v>0</v>
      </c>
      <c r="SJM28" s="222">
        <f t="shared" ref="SJM28" si="13098">SJK28*$C$28</f>
        <v>3.6930513602573774E+88</v>
      </c>
      <c r="SJN28" s="222">
        <f t="shared" ref="SJN28" si="13099">SJL28*$C$28</f>
        <v>0</v>
      </c>
      <c r="SJO28" s="222">
        <f t="shared" ref="SJO28" si="13100">SJM28*$C$28</f>
        <v>3.8038429010650985E+88</v>
      </c>
      <c r="SJP28" s="222">
        <f t="shared" ref="SJP28" si="13101">SJN28*$C$28</f>
        <v>0</v>
      </c>
      <c r="SJQ28" s="222">
        <f t="shared" ref="SJQ28" si="13102">SJO28*$C$28</f>
        <v>3.9179581880970514E+88</v>
      </c>
      <c r="SJR28" s="222">
        <f t="shared" ref="SJR28" si="13103">SJP28*$C$28</f>
        <v>0</v>
      </c>
      <c r="SJS28" s="222">
        <f t="shared" ref="SJS28" si="13104">SJQ28*$C$28</f>
        <v>4.0354969337399629E+88</v>
      </c>
      <c r="SJT28" s="222">
        <f t="shared" ref="SJT28" si="13105">SJR28*$C$28</f>
        <v>0</v>
      </c>
      <c r="SJU28" s="222">
        <f t="shared" ref="SJU28" si="13106">SJS28*$C$28</f>
        <v>4.1565618417521618E+88</v>
      </c>
      <c r="SJV28" s="222">
        <f t="shared" ref="SJV28" si="13107">SJT28*$C$28</f>
        <v>0</v>
      </c>
      <c r="SJW28" s="222">
        <f t="shared" ref="SJW28" si="13108">SJU28*$C$28</f>
        <v>4.2812586970047271E+88</v>
      </c>
      <c r="SJX28" s="222">
        <f t="shared" ref="SJX28" si="13109">SJV28*$C$28</f>
        <v>0</v>
      </c>
      <c r="SJY28" s="222">
        <f t="shared" ref="SJY28" si="13110">SJW28*$C$28</f>
        <v>4.4096964579148689E+88</v>
      </c>
      <c r="SJZ28" s="222">
        <f t="shared" ref="SJZ28" si="13111">SJX28*$C$28</f>
        <v>0</v>
      </c>
      <c r="SKA28" s="222">
        <f t="shared" ref="SKA28" si="13112">SJY28*$C$28</f>
        <v>4.541987351652315E+88</v>
      </c>
      <c r="SKB28" s="222">
        <f t="shared" ref="SKB28" si="13113">SJZ28*$C$28</f>
        <v>0</v>
      </c>
      <c r="SKC28" s="222">
        <f t="shared" ref="SKC28" si="13114">SKA28*$C$28</f>
        <v>4.6782469722018845E+88</v>
      </c>
      <c r="SKD28" s="222">
        <f t="shared" ref="SKD28" si="13115">SKB28*$C$28</f>
        <v>0</v>
      </c>
      <c r="SKE28" s="222">
        <f t="shared" ref="SKE28" si="13116">SKC28*$C$28</f>
        <v>4.8185943813679408E+88</v>
      </c>
      <c r="SKF28" s="222">
        <f t="shared" ref="SKF28" si="13117">SKD28*$C$28</f>
        <v>0</v>
      </c>
      <c r="SKG28" s="222">
        <f t="shared" ref="SKG28" si="13118">SKE28*$C$28</f>
        <v>4.9631522128089794E+88</v>
      </c>
      <c r="SKH28" s="222">
        <f t="shared" ref="SKH28" si="13119">SKF28*$C$28</f>
        <v>0</v>
      </c>
      <c r="SKI28" s="222">
        <f t="shared" ref="SKI28" si="13120">SKG28*$C$28</f>
        <v>5.1120467791932489E+88</v>
      </c>
      <c r="SKJ28" s="222">
        <f t="shared" ref="SKJ28" si="13121">SKH28*$C$28</f>
        <v>0</v>
      </c>
      <c r="SKK28" s="222">
        <f t="shared" ref="SKK28" si="13122">SKI28*$C$28</f>
        <v>5.2654081825690466E+88</v>
      </c>
      <c r="SKL28" s="222">
        <f t="shared" ref="SKL28" si="13123">SKJ28*$C$28</f>
        <v>0</v>
      </c>
      <c r="SKM28" s="222">
        <f t="shared" ref="SKM28" si="13124">SKK28*$C$28</f>
        <v>5.4233704280461182E+88</v>
      </c>
      <c r="SKN28" s="222">
        <f t="shared" ref="SKN28" si="13125">SKL28*$C$28</f>
        <v>0</v>
      </c>
      <c r="SKO28" s="222">
        <f t="shared" ref="SKO28" si="13126">SKM28*$C$28</f>
        <v>5.5860715408875022E+88</v>
      </c>
      <c r="SKP28" s="222">
        <f t="shared" ref="SKP28" si="13127">SKN28*$C$28</f>
        <v>0</v>
      </c>
      <c r="SKQ28" s="222">
        <f t="shared" ref="SKQ28" si="13128">SKO28*$C$28</f>
        <v>5.7536536871141277E+88</v>
      </c>
      <c r="SKR28" s="222">
        <f t="shared" ref="SKR28" si="13129">SKP28*$C$28</f>
        <v>0</v>
      </c>
      <c r="SKS28" s="222">
        <f t="shared" ref="SKS28" si="13130">SKQ28*$C$28</f>
        <v>5.9262632977275517E+88</v>
      </c>
      <c r="SKT28" s="222">
        <f t="shared" ref="SKT28" si="13131">SKR28*$C$28</f>
        <v>0</v>
      </c>
      <c r="SKU28" s="222">
        <f t="shared" ref="SKU28" si="13132">SKS28*$C$28</f>
        <v>6.1040511966593788E+88</v>
      </c>
      <c r="SKV28" s="222">
        <f t="shared" ref="SKV28" si="13133">SKT28*$C$28</f>
        <v>0</v>
      </c>
      <c r="SKW28" s="222">
        <f t="shared" ref="SKW28" si="13134">SKU28*$C$28</f>
        <v>6.2871727325591602E+88</v>
      </c>
      <c r="SKX28" s="222">
        <f t="shared" ref="SKX28" si="13135">SKV28*$C$28</f>
        <v>0</v>
      </c>
      <c r="SKY28" s="222">
        <f t="shared" ref="SKY28" si="13136">SKW28*$C$28</f>
        <v>6.4757879145359357E+88</v>
      </c>
      <c r="SKZ28" s="222">
        <f t="shared" ref="SKZ28" si="13137">SKX28*$C$28</f>
        <v>0</v>
      </c>
      <c r="SLA28" s="222">
        <f t="shared" ref="SLA28" si="13138">SKY28*$C$28</f>
        <v>6.6700615519720139E+88</v>
      </c>
      <c r="SLB28" s="222">
        <f t="shared" ref="SLB28" si="13139">SKZ28*$C$28</f>
        <v>0</v>
      </c>
      <c r="SLC28" s="222">
        <f t="shared" ref="SLC28" si="13140">SLA28*$C$28</f>
        <v>6.8701633985311746E+88</v>
      </c>
      <c r="SLD28" s="222">
        <f t="shared" ref="SLD28" si="13141">SLB28*$C$28</f>
        <v>0</v>
      </c>
      <c r="SLE28" s="222">
        <f t="shared" ref="SLE28" si="13142">SLC28*$C$28</f>
        <v>7.0762683004871095E+88</v>
      </c>
      <c r="SLF28" s="222">
        <f t="shared" ref="SLF28" si="13143">SLD28*$C$28</f>
        <v>0</v>
      </c>
      <c r="SLG28" s="222">
        <f t="shared" ref="SLG28" si="13144">SLE28*$C$28</f>
        <v>7.2885563495017227E+88</v>
      </c>
      <c r="SLH28" s="222">
        <f t="shared" ref="SLH28" si="13145">SLF28*$C$28</f>
        <v>0</v>
      </c>
      <c r="SLI28" s="222">
        <f t="shared" ref="SLI28" si="13146">SLG28*$C$28</f>
        <v>7.507213039986775E+88</v>
      </c>
      <c r="SLJ28" s="222">
        <f t="shared" ref="SLJ28" si="13147">SLH28*$C$28</f>
        <v>0</v>
      </c>
      <c r="SLK28" s="222">
        <f t="shared" ref="SLK28" si="13148">SLI28*$C$28</f>
        <v>7.732429431186378E+88</v>
      </c>
      <c r="SLL28" s="222">
        <f t="shared" ref="SLL28" si="13149">SLJ28*$C$28</f>
        <v>0</v>
      </c>
      <c r="SLM28" s="222">
        <f t="shared" ref="SLM28" si="13150">SLK28*$C$28</f>
        <v>7.9644023141219691E+88</v>
      </c>
      <c r="SLN28" s="222">
        <f t="shared" ref="SLN28" si="13151">SLL28*$C$28</f>
        <v>0</v>
      </c>
      <c r="SLO28" s="222">
        <f t="shared" ref="SLO28" si="13152">SLM28*$C$28</f>
        <v>8.203334383545629E+88</v>
      </c>
      <c r="SLP28" s="222">
        <f t="shared" ref="SLP28" si="13153">SLN28*$C$28</f>
        <v>0</v>
      </c>
      <c r="SLQ28" s="222">
        <f t="shared" ref="SLQ28" si="13154">SLO28*$C$28</f>
        <v>8.4494344150519975E+88</v>
      </c>
      <c r="SLR28" s="222">
        <f t="shared" ref="SLR28" si="13155">SLP28*$C$28</f>
        <v>0</v>
      </c>
      <c r="SLS28" s="222">
        <f t="shared" ref="SLS28" si="13156">SLQ28*$C$28</f>
        <v>8.7029174475035583E+88</v>
      </c>
      <c r="SLT28" s="222">
        <f t="shared" ref="SLT28" si="13157">SLR28*$C$28</f>
        <v>0</v>
      </c>
      <c r="SLU28" s="222">
        <f t="shared" ref="SLU28" si="13158">SLS28*$C$28</f>
        <v>8.9640049709286657E+88</v>
      </c>
      <c r="SLV28" s="222">
        <f t="shared" ref="SLV28" si="13159">SLT28*$C$28</f>
        <v>0</v>
      </c>
      <c r="SLW28" s="222">
        <f t="shared" ref="SLW28" si="13160">SLU28*$C$28</f>
        <v>9.2329251200565257E+88</v>
      </c>
      <c r="SLX28" s="222">
        <f t="shared" ref="SLX28" si="13161">SLV28*$C$28</f>
        <v>0</v>
      </c>
      <c r="SLY28" s="222">
        <f t="shared" ref="SLY28" si="13162">SLW28*$C$28</f>
        <v>9.5099128736582223E+88</v>
      </c>
      <c r="SLZ28" s="222">
        <f t="shared" ref="SLZ28" si="13163">SLX28*$C$28</f>
        <v>0</v>
      </c>
      <c r="SMA28" s="222">
        <f t="shared" ref="SMA28" si="13164">SLY28*$C$28</f>
        <v>9.7952102598679695E+88</v>
      </c>
      <c r="SMB28" s="222">
        <f t="shared" ref="SMB28" si="13165">SLZ28*$C$28</f>
        <v>0</v>
      </c>
      <c r="SMC28" s="222">
        <f t="shared" ref="SMC28" si="13166">SMA28*$C$28</f>
        <v>1.0089066567664009E+89</v>
      </c>
      <c r="SMD28" s="222">
        <f t="shared" ref="SMD28" si="13167">SMB28*$C$28</f>
        <v>0</v>
      </c>
      <c r="SME28" s="222">
        <f t="shared" ref="SME28" si="13168">SMC28*$C$28</f>
        <v>1.0391738564693929E+89</v>
      </c>
      <c r="SMF28" s="222">
        <f t="shared" ref="SMF28" si="13169">SMD28*$C$28</f>
        <v>0</v>
      </c>
      <c r="SMG28" s="222">
        <f t="shared" ref="SMG28" si="13170">SME28*$C$28</f>
        <v>1.0703490721634747E+89</v>
      </c>
      <c r="SMH28" s="222">
        <f t="shared" ref="SMH28" si="13171">SMF28*$C$28</f>
        <v>0</v>
      </c>
      <c r="SMI28" s="222">
        <f t="shared" ref="SMI28" si="13172">SMG28*$C$28</f>
        <v>1.102459544328379E+89</v>
      </c>
      <c r="SMJ28" s="222">
        <f t="shared" ref="SMJ28" si="13173">SMH28*$C$28</f>
        <v>0</v>
      </c>
      <c r="SMK28" s="222">
        <f t="shared" ref="SMK28" si="13174">SMI28*$C$28</f>
        <v>1.1355333306582304E+89</v>
      </c>
      <c r="SML28" s="222">
        <f t="shared" ref="SML28" si="13175">SMJ28*$C$28</f>
        <v>0</v>
      </c>
      <c r="SMM28" s="222">
        <f t="shared" ref="SMM28" si="13176">SMK28*$C$28</f>
        <v>1.1695993305779773E+89</v>
      </c>
      <c r="SMN28" s="222">
        <f t="shared" ref="SMN28" si="13177">SML28*$C$28</f>
        <v>0</v>
      </c>
      <c r="SMO28" s="222">
        <f t="shared" ref="SMO28" si="13178">SMM28*$C$28</f>
        <v>1.2046873104953166E+89</v>
      </c>
      <c r="SMP28" s="222">
        <f t="shared" ref="SMP28" si="13179">SMN28*$C$28</f>
        <v>0</v>
      </c>
      <c r="SMQ28" s="222">
        <f t="shared" ref="SMQ28" si="13180">SMO28*$C$28</f>
        <v>1.2408279298101762E+89</v>
      </c>
      <c r="SMR28" s="222">
        <f t="shared" ref="SMR28" si="13181">SMP28*$C$28</f>
        <v>0</v>
      </c>
      <c r="SMS28" s="222">
        <f t="shared" ref="SMS28" si="13182">SMQ28*$C$28</f>
        <v>1.2780527677044814E+89</v>
      </c>
      <c r="SMT28" s="222">
        <f t="shared" ref="SMT28" si="13183">SMR28*$C$28</f>
        <v>0</v>
      </c>
      <c r="SMU28" s="222">
        <f t="shared" ref="SMU28" si="13184">SMS28*$C$28</f>
        <v>1.3163943507356157E+89</v>
      </c>
      <c r="SMV28" s="222">
        <f t="shared" ref="SMV28" si="13185">SMT28*$C$28</f>
        <v>0</v>
      </c>
      <c r="SMW28" s="222">
        <f t="shared" ref="SMW28" si="13186">SMU28*$C$28</f>
        <v>1.3558861812576843E+89</v>
      </c>
      <c r="SMX28" s="222">
        <f t="shared" ref="SMX28" si="13187">SMV28*$C$28</f>
        <v>0</v>
      </c>
      <c r="SMY28" s="222">
        <f t="shared" ref="SMY28" si="13188">SMW28*$C$28</f>
        <v>1.396562766695415E+89</v>
      </c>
      <c r="SMZ28" s="222">
        <f t="shared" ref="SMZ28" si="13189">SMX28*$C$28</f>
        <v>0</v>
      </c>
      <c r="SNA28" s="222">
        <f t="shared" ref="SNA28" si="13190">SMY28*$C$28</f>
        <v>1.4384596496962776E+89</v>
      </c>
      <c r="SNB28" s="222">
        <f t="shared" ref="SNB28" si="13191">SMZ28*$C$28</f>
        <v>0</v>
      </c>
      <c r="SNC28" s="222">
        <f t="shared" ref="SNC28" si="13192">SNA28*$C$28</f>
        <v>1.4816134391871659E+89</v>
      </c>
      <c r="SND28" s="222">
        <f t="shared" ref="SND28" si="13193">SNB28*$C$28</f>
        <v>0</v>
      </c>
      <c r="SNE28" s="222">
        <f t="shared" ref="SNE28" si="13194">SNC28*$C$28</f>
        <v>1.526061842362781E+89</v>
      </c>
      <c r="SNF28" s="222">
        <f t="shared" ref="SNF28" si="13195">SND28*$C$28</f>
        <v>0</v>
      </c>
      <c r="SNG28" s="222">
        <f t="shared" ref="SNG28" si="13196">SNE28*$C$28</f>
        <v>1.5718436976336646E+89</v>
      </c>
      <c r="SNH28" s="222">
        <f t="shared" ref="SNH28" si="13197">SNF28*$C$28</f>
        <v>0</v>
      </c>
      <c r="SNI28" s="222">
        <f t="shared" ref="SNI28" si="13198">SNG28*$C$28</f>
        <v>1.6189990085626746E+89</v>
      </c>
      <c r="SNJ28" s="222">
        <f t="shared" ref="SNJ28" si="13199">SNH28*$C$28</f>
        <v>0</v>
      </c>
      <c r="SNK28" s="222">
        <f t="shared" ref="SNK28" si="13200">SNI28*$C$28</f>
        <v>1.6675689788195547E+89</v>
      </c>
      <c r="SNL28" s="222">
        <f t="shared" ref="SNL28" si="13201">SNJ28*$C$28</f>
        <v>0</v>
      </c>
      <c r="SNM28" s="222">
        <f t="shared" ref="SNM28" si="13202">SNK28*$C$28</f>
        <v>1.7175960481841415E+89</v>
      </c>
      <c r="SNN28" s="222">
        <f t="shared" ref="SNN28" si="13203">SNL28*$C$28</f>
        <v>0</v>
      </c>
      <c r="SNO28" s="222">
        <f t="shared" ref="SNO28" si="13204">SNM28*$C$28</f>
        <v>1.7691239296296658E+89</v>
      </c>
      <c r="SNP28" s="222">
        <f t="shared" ref="SNP28" si="13205">SNN28*$C$28</f>
        <v>0</v>
      </c>
      <c r="SNQ28" s="222">
        <f t="shared" ref="SNQ28" si="13206">SNO28*$C$28</f>
        <v>1.8221976475185557E+89</v>
      </c>
      <c r="SNR28" s="222">
        <f t="shared" ref="SNR28" si="13207">SNP28*$C$28</f>
        <v>0</v>
      </c>
      <c r="SNS28" s="222">
        <f t="shared" ref="SNS28" si="13208">SNQ28*$C$28</f>
        <v>1.8768635769441124E+89</v>
      </c>
      <c r="SNT28" s="222">
        <f t="shared" ref="SNT28" si="13209">SNR28*$C$28</f>
        <v>0</v>
      </c>
      <c r="SNU28" s="222">
        <f t="shared" ref="SNU28" si="13210">SNS28*$C$28</f>
        <v>1.9331694842524357E+89</v>
      </c>
      <c r="SNV28" s="222">
        <f t="shared" ref="SNV28" si="13211">SNT28*$C$28</f>
        <v>0</v>
      </c>
      <c r="SNW28" s="222">
        <f t="shared" ref="SNW28" si="13212">SNU28*$C$28</f>
        <v>1.9911645687800088E+89</v>
      </c>
      <c r="SNX28" s="222">
        <f t="shared" ref="SNX28" si="13213">SNV28*$C$28</f>
        <v>0</v>
      </c>
      <c r="SNY28" s="222">
        <f t="shared" ref="SNY28" si="13214">SNW28*$C$28</f>
        <v>2.050899505843409E+89</v>
      </c>
      <c r="SNZ28" s="222">
        <f t="shared" ref="SNZ28" si="13215">SNX28*$C$28</f>
        <v>0</v>
      </c>
      <c r="SOA28" s="222">
        <f t="shared" ref="SOA28" si="13216">SNY28*$C$28</f>
        <v>2.1124264910187113E+89</v>
      </c>
      <c r="SOB28" s="222">
        <f t="shared" ref="SOB28" si="13217">SNZ28*$C$28</f>
        <v>0</v>
      </c>
      <c r="SOC28" s="222">
        <f t="shared" ref="SOC28" si="13218">SOA28*$C$28</f>
        <v>2.1757992857492728E+89</v>
      </c>
      <c r="SOD28" s="222">
        <f t="shared" ref="SOD28" si="13219">SOB28*$C$28</f>
        <v>0</v>
      </c>
      <c r="SOE28" s="222">
        <f t="shared" ref="SOE28" si="13220">SOC28*$C$28</f>
        <v>2.241073264321751E+89</v>
      </c>
      <c r="SOF28" s="222">
        <f t="shared" ref="SOF28" si="13221">SOD28*$C$28</f>
        <v>0</v>
      </c>
      <c r="SOG28" s="222">
        <f t="shared" ref="SOG28" si="13222">SOE28*$C$28</f>
        <v>2.3083054622514035E+89</v>
      </c>
      <c r="SOH28" s="222">
        <f t="shared" ref="SOH28" si="13223">SOF28*$C$28</f>
        <v>0</v>
      </c>
      <c r="SOI28" s="222">
        <f t="shared" ref="SOI28" si="13224">SOG28*$C$28</f>
        <v>2.3775546261189458E+89</v>
      </c>
      <c r="SOJ28" s="222">
        <f t="shared" ref="SOJ28" si="13225">SOH28*$C$28</f>
        <v>0</v>
      </c>
      <c r="SOK28" s="222">
        <f t="shared" ref="SOK28" si="13226">SOI28*$C$28</f>
        <v>2.4488812649025141E+89</v>
      </c>
      <c r="SOL28" s="222">
        <f t="shared" ref="SOL28" si="13227">SOJ28*$C$28</f>
        <v>0</v>
      </c>
      <c r="SOM28" s="222">
        <f t="shared" ref="SOM28" si="13228">SOK28*$C$28</f>
        <v>2.5223477028495895E+89</v>
      </c>
      <c r="SON28" s="222">
        <f t="shared" ref="SON28" si="13229">SOL28*$C$28</f>
        <v>0</v>
      </c>
      <c r="SOO28" s="222">
        <f t="shared" ref="SOO28" si="13230">SOM28*$C$28</f>
        <v>2.5980181339350775E+89</v>
      </c>
      <c r="SOP28" s="222">
        <f t="shared" ref="SOP28" si="13231">SON28*$C$28</f>
        <v>0</v>
      </c>
      <c r="SOQ28" s="222">
        <f t="shared" ref="SOQ28" si="13232">SOO28*$C$28</f>
        <v>2.67595867795313E+89</v>
      </c>
      <c r="SOR28" s="222">
        <f t="shared" ref="SOR28" si="13233">SOP28*$C$28</f>
        <v>0</v>
      </c>
      <c r="SOS28" s="222">
        <f t="shared" ref="SOS28" si="13234">SOQ28*$C$28</f>
        <v>2.7562374382917241E+89</v>
      </c>
      <c r="SOT28" s="222">
        <f t="shared" ref="SOT28" si="13235">SOR28*$C$28</f>
        <v>0</v>
      </c>
      <c r="SOU28" s="222">
        <f t="shared" ref="SOU28" si="13236">SOS28*$C$28</f>
        <v>2.8389245614404759E+89</v>
      </c>
      <c r="SOV28" s="222">
        <f t="shared" ref="SOV28" si="13237">SOT28*$C$28</f>
        <v>0</v>
      </c>
      <c r="SOW28" s="222">
        <f t="shared" ref="SOW28" si="13238">SOU28*$C$28</f>
        <v>2.9240922982836902E+89</v>
      </c>
      <c r="SOX28" s="222">
        <f t="shared" ref="SOX28" si="13239">SOV28*$C$28</f>
        <v>0</v>
      </c>
      <c r="SOY28" s="222">
        <f t="shared" ref="SOY28" si="13240">SOW28*$C$28</f>
        <v>3.0118150672322011E+89</v>
      </c>
      <c r="SOZ28" s="222">
        <f t="shared" ref="SOZ28" si="13241">SOX28*$C$28</f>
        <v>0</v>
      </c>
      <c r="SPA28" s="222">
        <f t="shared" ref="SPA28" si="13242">SOY28*$C$28</f>
        <v>3.1021695192491673E+89</v>
      </c>
      <c r="SPB28" s="222">
        <f t="shared" ref="SPB28" si="13243">SOZ28*$C$28</f>
        <v>0</v>
      </c>
      <c r="SPC28" s="222">
        <f t="shared" ref="SPC28" si="13244">SPA28*$C$28</f>
        <v>3.1952346048266422E+89</v>
      </c>
      <c r="SPD28" s="222">
        <f t="shared" ref="SPD28" si="13245">SPB28*$C$28</f>
        <v>0</v>
      </c>
      <c r="SPE28" s="222">
        <f t="shared" ref="SPE28" si="13246">SPC28*$C$28</f>
        <v>3.2910916429714417E+89</v>
      </c>
      <c r="SPF28" s="222">
        <f t="shared" ref="SPF28" si="13247">SPD28*$C$28</f>
        <v>0</v>
      </c>
      <c r="SPG28" s="222">
        <f t="shared" ref="SPG28" si="13248">SPE28*$C$28</f>
        <v>3.3898243922605847E+89</v>
      </c>
      <c r="SPH28" s="222">
        <f t="shared" ref="SPH28" si="13249">SPF28*$C$28</f>
        <v>0</v>
      </c>
      <c r="SPI28" s="222">
        <f t="shared" ref="SPI28" si="13250">SPG28*$C$28</f>
        <v>3.4915191240284025E+89</v>
      </c>
      <c r="SPJ28" s="222">
        <f t="shared" ref="SPJ28" si="13251">SPH28*$C$28</f>
        <v>0</v>
      </c>
      <c r="SPK28" s="222">
        <f t="shared" ref="SPK28" si="13252">SPI28*$C$28</f>
        <v>3.5962646977492546E+89</v>
      </c>
      <c r="SPL28" s="222">
        <f t="shared" ref="SPL28" si="13253">SPJ28*$C$28</f>
        <v>0</v>
      </c>
      <c r="SPM28" s="222">
        <f t="shared" ref="SPM28" si="13254">SPK28*$C$28</f>
        <v>3.7041526386817324E+89</v>
      </c>
      <c r="SPN28" s="222">
        <f t="shared" ref="SPN28" si="13255">SPL28*$C$28</f>
        <v>0</v>
      </c>
      <c r="SPO28" s="222">
        <f t="shared" ref="SPO28" si="13256">SPM28*$C$28</f>
        <v>3.8152772178421843E+89</v>
      </c>
      <c r="SPP28" s="222">
        <f t="shared" ref="SPP28" si="13257">SPN28*$C$28</f>
        <v>0</v>
      </c>
      <c r="SPQ28" s="222">
        <f t="shared" ref="SPQ28" si="13258">SPO28*$C$28</f>
        <v>3.92973553437745E+89</v>
      </c>
      <c r="SPR28" s="222">
        <f t="shared" ref="SPR28" si="13259">SPP28*$C$28</f>
        <v>0</v>
      </c>
      <c r="SPS28" s="222">
        <f t="shared" ref="SPS28" si="13260">SPQ28*$C$28</f>
        <v>4.0476276004087735E+89</v>
      </c>
      <c r="SPT28" s="222">
        <f t="shared" ref="SPT28" si="13261">SPR28*$C$28</f>
        <v>0</v>
      </c>
      <c r="SPU28" s="222">
        <f t="shared" ref="SPU28" si="13262">SPS28*$C$28</f>
        <v>4.1690564284210368E+89</v>
      </c>
      <c r="SPV28" s="222">
        <f t="shared" ref="SPV28" si="13263">SPT28*$C$28</f>
        <v>0</v>
      </c>
      <c r="SPW28" s="222">
        <f t="shared" ref="SPW28" si="13264">SPU28*$C$28</f>
        <v>4.2941281212736679E+89</v>
      </c>
      <c r="SPX28" s="222">
        <f t="shared" ref="SPX28" si="13265">SPV28*$C$28</f>
        <v>0</v>
      </c>
      <c r="SPY28" s="222">
        <f t="shared" ref="SPY28" si="13266">SPW28*$C$28</f>
        <v>4.4229519649118778E+89</v>
      </c>
      <c r="SPZ28" s="222">
        <f t="shared" ref="SPZ28" si="13267">SPX28*$C$28</f>
        <v>0</v>
      </c>
      <c r="SQA28" s="222">
        <f t="shared" ref="SQA28" si="13268">SPY28*$C$28</f>
        <v>4.555640523859234E+89</v>
      </c>
      <c r="SQB28" s="222">
        <f t="shared" ref="SQB28" si="13269">SPZ28*$C$28</f>
        <v>0</v>
      </c>
      <c r="SQC28" s="222">
        <f t="shared" ref="SQC28" si="13270">SQA28*$C$28</f>
        <v>4.6923097395750111E+89</v>
      </c>
      <c r="SQD28" s="222">
        <f t="shared" ref="SQD28" si="13271">SQB28*$C$28</f>
        <v>0</v>
      </c>
      <c r="SQE28" s="222">
        <f t="shared" ref="SQE28" si="13272">SQC28*$C$28</f>
        <v>4.8330790317622616E+89</v>
      </c>
      <c r="SQF28" s="222">
        <f t="shared" ref="SQF28" si="13273">SQD28*$C$28</f>
        <v>0</v>
      </c>
      <c r="SQG28" s="222">
        <f t="shared" ref="SQG28" si="13274">SQE28*$C$28</f>
        <v>4.9780714027151296E+89</v>
      </c>
      <c r="SQH28" s="222">
        <f t="shared" ref="SQH28" si="13275">SQF28*$C$28</f>
        <v>0</v>
      </c>
      <c r="SQI28" s="222">
        <f t="shared" ref="SQI28" si="13276">SQG28*$C$28</f>
        <v>5.1274135447965838E+89</v>
      </c>
      <c r="SQJ28" s="222">
        <f t="shared" ref="SQJ28" si="13277">SQH28*$C$28</f>
        <v>0</v>
      </c>
      <c r="SQK28" s="222">
        <f t="shared" ref="SQK28" si="13278">SQI28*$C$28</f>
        <v>5.2812359511404819E+89</v>
      </c>
      <c r="SQL28" s="222">
        <f t="shared" ref="SQL28" si="13279">SQJ28*$C$28</f>
        <v>0</v>
      </c>
      <c r="SQM28" s="222">
        <f t="shared" ref="SQM28" si="13280">SQK28*$C$28</f>
        <v>5.4396730296746965E+89</v>
      </c>
      <c r="SQN28" s="222">
        <f t="shared" ref="SQN28" si="13281">SQL28*$C$28</f>
        <v>0</v>
      </c>
      <c r="SQO28" s="222">
        <f t="shared" ref="SQO28" si="13282">SQM28*$C$28</f>
        <v>5.6028632205649378E+89</v>
      </c>
      <c r="SQP28" s="222">
        <f t="shared" ref="SQP28" si="13283">SQN28*$C$28</f>
        <v>0</v>
      </c>
      <c r="SQQ28" s="222">
        <f t="shared" ref="SQQ28" si="13284">SQO28*$C$28</f>
        <v>5.7709491171818861E+89</v>
      </c>
      <c r="SQR28" s="222">
        <f t="shared" ref="SQR28" si="13285">SQP28*$C$28</f>
        <v>0</v>
      </c>
      <c r="SQS28" s="222">
        <f t="shared" ref="SQS28" si="13286">SQQ28*$C$28</f>
        <v>5.9440775906973434E+89</v>
      </c>
      <c r="SQT28" s="222">
        <f t="shared" ref="SQT28" si="13287">SQR28*$C$28</f>
        <v>0</v>
      </c>
      <c r="SQU28" s="222">
        <f t="shared" ref="SQU28" si="13288">SQS28*$C$28</f>
        <v>6.1223999184182636E+89</v>
      </c>
      <c r="SQV28" s="222">
        <f t="shared" ref="SQV28" si="13289">SQT28*$C$28</f>
        <v>0</v>
      </c>
      <c r="SQW28" s="222">
        <f t="shared" ref="SQW28" si="13290">SQU28*$C$28</f>
        <v>6.3060719159708115E+89</v>
      </c>
      <c r="SQX28" s="222">
        <f t="shared" ref="SQX28" si="13291">SQV28*$C$28</f>
        <v>0</v>
      </c>
      <c r="SQY28" s="222">
        <f t="shared" ref="SQY28" si="13292">SQW28*$C$28</f>
        <v>6.4952540734499362E+89</v>
      </c>
      <c r="SQZ28" s="222">
        <f t="shared" ref="SQZ28" si="13293">SQX28*$C$28</f>
        <v>0</v>
      </c>
      <c r="SRA28" s="222">
        <f t="shared" ref="SRA28" si="13294">SQY28*$C$28</f>
        <v>6.6901116956534346E+89</v>
      </c>
      <c r="SRB28" s="222">
        <f t="shared" ref="SRB28" si="13295">SQZ28*$C$28</f>
        <v>0</v>
      </c>
      <c r="SRC28" s="222">
        <f t="shared" ref="SRC28" si="13296">SRA28*$C$28</f>
        <v>6.8908150465230383E+89</v>
      </c>
      <c r="SRD28" s="222">
        <f t="shared" ref="SRD28" si="13297">SRB28*$C$28</f>
        <v>0</v>
      </c>
      <c r="SRE28" s="222">
        <f t="shared" ref="SRE28" si="13298">SRC28*$C$28</f>
        <v>7.0975394979187294E+89</v>
      </c>
      <c r="SRF28" s="222">
        <f t="shared" ref="SRF28" si="13299">SRD28*$C$28</f>
        <v>0</v>
      </c>
      <c r="SRG28" s="222">
        <f t="shared" ref="SRG28" si="13300">SRE28*$C$28</f>
        <v>7.310465682856291E+89</v>
      </c>
      <c r="SRH28" s="222">
        <f t="shared" ref="SRH28" si="13301">SRF28*$C$28</f>
        <v>0</v>
      </c>
      <c r="SRI28" s="222">
        <f t="shared" ref="SRI28" si="13302">SRG28*$C$28</f>
        <v>7.5297796533419797E+89</v>
      </c>
      <c r="SRJ28" s="222">
        <f t="shared" ref="SRJ28" si="13303">SRH28*$C$28</f>
        <v>0</v>
      </c>
      <c r="SRK28" s="222">
        <f t="shared" ref="SRK28" si="13304">SRI28*$C$28</f>
        <v>7.7556730429422396E+89</v>
      </c>
      <c r="SRL28" s="222">
        <f t="shared" ref="SRL28" si="13305">SRJ28*$C$28</f>
        <v>0</v>
      </c>
      <c r="SRM28" s="222">
        <f t="shared" ref="SRM28" si="13306">SRK28*$C$28</f>
        <v>7.9883432342305069E+89</v>
      </c>
      <c r="SRN28" s="222">
        <f t="shared" ref="SRN28" si="13307">SRL28*$C$28</f>
        <v>0</v>
      </c>
      <c r="SRO28" s="222">
        <f t="shared" ref="SRO28" si="13308">SRM28*$C$28</f>
        <v>8.2279935312574223E+89</v>
      </c>
      <c r="SRP28" s="222">
        <f t="shared" ref="SRP28" si="13309">SRN28*$C$28</f>
        <v>0</v>
      </c>
      <c r="SRQ28" s="222">
        <f t="shared" ref="SRQ28" si="13310">SRO28*$C$28</f>
        <v>8.4748333371951455E+89</v>
      </c>
      <c r="SRR28" s="222">
        <f t="shared" ref="SRR28" si="13311">SRP28*$C$28</f>
        <v>0</v>
      </c>
      <c r="SRS28" s="222">
        <f t="shared" ref="SRS28" si="13312">SRQ28*$C$28</f>
        <v>8.7290783373110002E+89</v>
      </c>
      <c r="SRT28" s="222">
        <f t="shared" ref="SRT28" si="13313">SRR28*$C$28</f>
        <v>0</v>
      </c>
      <c r="SRU28" s="222">
        <f t="shared" ref="SRU28" si="13314">SRS28*$C$28</f>
        <v>8.9909506874303299E+89</v>
      </c>
      <c r="SRV28" s="222">
        <f t="shared" ref="SRV28" si="13315">SRT28*$C$28</f>
        <v>0</v>
      </c>
      <c r="SRW28" s="222">
        <f t="shared" ref="SRW28" si="13316">SRU28*$C$28</f>
        <v>9.2606792080532403E+89</v>
      </c>
      <c r="SRX28" s="222">
        <f t="shared" ref="SRX28" si="13317">SRV28*$C$28</f>
        <v>0</v>
      </c>
      <c r="SRY28" s="222">
        <f t="shared" ref="SRY28" si="13318">SRW28*$C$28</f>
        <v>9.5384995842948373E+89</v>
      </c>
      <c r="SRZ28" s="222">
        <f t="shared" ref="SRZ28" si="13319">SRX28*$C$28</f>
        <v>0</v>
      </c>
      <c r="SSA28" s="222">
        <f t="shared" ref="SSA28" si="13320">SRY28*$C$28</f>
        <v>9.8246545718236828E+89</v>
      </c>
      <c r="SSB28" s="222">
        <f t="shared" ref="SSB28" si="13321">SRZ28*$C$28</f>
        <v>0</v>
      </c>
      <c r="SSC28" s="222">
        <f t="shared" ref="SSC28" si="13322">SSA28*$C$28</f>
        <v>1.0119394208978394E+90</v>
      </c>
      <c r="SSD28" s="222">
        <f t="shared" ref="SSD28" si="13323">SSB28*$C$28</f>
        <v>0</v>
      </c>
      <c r="SSE28" s="222">
        <f t="shared" ref="SSE28" si="13324">SSC28*$C$28</f>
        <v>1.0422976035247746E+90</v>
      </c>
      <c r="SSF28" s="222">
        <f t="shared" ref="SSF28" si="13325">SSD28*$C$28</f>
        <v>0</v>
      </c>
      <c r="SSG28" s="222">
        <f t="shared" ref="SSG28" si="13326">SSE28*$C$28</f>
        <v>1.0735665316305178E+90</v>
      </c>
      <c r="SSH28" s="222">
        <f t="shared" ref="SSH28" si="13327">SSF28*$C$28</f>
        <v>0</v>
      </c>
      <c r="SSI28" s="222">
        <f t="shared" ref="SSI28" si="13328">SSG28*$C$28</f>
        <v>1.1057735275794333E+90</v>
      </c>
      <c r="SSJ28" s="222">
        <f t="shared" ref="SSJ28" si="13329">SSH28*$C$28</f>
        <v>0</v>
      </c>
      <c r="SSK28" s="222">
        <f t="shared" ref="SSK28" si="13330">SSI28*$C$28</f>
        <v>1.1389467334068163E+90</v>
      </c>
      <c r="SSL28" s="222">
        <f t="shared" ref="SSL28" si="13331">SSJ28*$C$28</f>
        <v>0</v>
      </c>
      <c r="SSM28" s="222">
        <f t="shared" ref="SSM28" si="13332">SSK28*$C$28</f>
        <v>1.1731151354090209E+90</v>
      </c>
      <c r="SSN28" s="222">
        <f t="shared" ref="SSN28" si="13333">SSL28*$C$28</f>
        <v>0</v>
      </c>
      <c r="SSO28" s="222">
        <f t="shared" ref="SSO28" si="13334">SSM28*$C$28</f>
        <v>1.2083085894712915E+90</v>
      </c>
      <c r="SSP28" s="222">
        <f t="shared" ref="SSP28" si="13335">SSN28*$C$28</f>
        <v>0</v>
      </c>
      <c r="SSQ28" s="222">
        <f t="shared" ref="SSQ28" si="13336">SSO28*$C$28</f>
        <v>1.2445578471554304E+90</v>
      </c>
      <c r="SSR28" s="222">
        <f t="shared" ref="SSR28" si="13337">SSP28*$C$28</f>
        <v>0</v>
      </c>
      <c r="SSS28" s="222">
        <f t="shared" ref="SSS28" si="13338">SSQ28*$C$28</f>
        <v>1.2818945825700934E+90</v>
      </c>
      <c r="SST28" s="222">
        <f t="shared" ref="SST28" si="13339">SSR28*$C$28</f>
        <v>0</v>
      </c>
      <c r="SSU28" s="222">
        <f t="shared" ref="SSU28" si="13340">SSS28*$C$28</f>
        <v>1.3203514200471962E+90</v>
      </c>
      <c r="SSV28" s="222">
        <f t="shared" ref="SSV28" si="13341">SST28*$C$28</f>
        <v>0</v>
      </c>
      <c r="SSW28" s="222">
        <f t="shared" ref="SSW28" si="13342">SSU28*$C$28</f>
        <v>1.359961962648612E+90</v>
      </c>
      <c r="SSX28" s="222">
        <f t="shared" ref="SSX28" si="13343">SSV28*$C$28</f>
        <v>0</v>
      </c>
      <c r="SSY28" s="222">
        <f t="shared" ref="SSY28" si="13344">SSW28*$C$28</f>
        <v>1.4007608215280703E+90</v>
      </c>
      <c r="SSZ28" s="222">
        <f t="shared" ref="SSZ28" si="13345">SSX28*$C$28</f>
        <v>0</v>
      </c>
      <c r="STA28" s="222">
        <f t="shared" ref="STA28" si="13346">SSY28*$C$28</f>
        <v>1.4427836461739125E+90</v>
      </c>
      <c r="STB28" s="222">
        <f t="shared" ref="STB28" si="13347">SSZ28*$C$28</f>
        <v>0</v>
      </c>
      <c r="STC28" s="222">
        <f t="shared" ref="STC28" si="13348">STA28*$C$28</f>
        <v>1.4860671555591299E+90</v>
      </c>
      <c r="STD28" s="222">
        <f t="shared" ref="STD28" si="13349">STB28*$C$28</f>
        <v>0</v>
      </c>
      <c r="STE28" s="222">
        <f t="shared" ref="STE28" si="13350">STC28*$C$28</f>
        <v>1.5306491702259039E+90</v>
      </c>
      <c r="STF28" s="222">
        <f t="shared" ref="STF28" si="13351">STD28*$C$28</f>
        <v>0</v>
      </c>
      <c r="STG28" s="222">
        <f t="shared" ref="STG28" si="13352">STE28*$C$28</f>
        <v>1.5765686453326812E+90</v>
      </c>
      <c r="STH28" s="222">
        <f t="shared" ref="STH28" si="13353">STF28*$C$28</f>
        <v>0</v>
      </c>
      <c r="STI28" s="222">
        <f t="shared" ref="STI28" si="13354">STG28*$C$28</f>
        <v>1.6238657046926618E+90</v>
      </c>
      <c r="STJ28" s="222">
        <f t="shared" ref="STJ28" si="13355">STH28*$C$28</f>
        <v>0</v>
      </c>
      <c r="STK28" s="222">
        <f t="shared" ref="STK28" si="13356">STI28*$C$28</f>
        <v>1.6725816758334418E+90</v>
      </c>
      <c r="STL28" s="222">
        <f t="shared" ref="STL28" si="13357">STJ28*$C$28</f>
        <v>0</v>
      </c>
      <c r="STM28" s="222">
        <f t="shared" ref="STM28" si="13358">STK28*$C$28</f>
        <v>1.7227591261084451E+90</v>
      </c>
      <c r="STN28" s="222">
        <f t="shared" ref="STN28" si="13359">STL28*$C$28</f>
        <v>0</v>
      </c>
      <c r="STO28" s="222">
        <f t="shared" ref="STO28" si="13360">STM28*$C$28</f>
        <v>1.7744418998916984E+90</v>
      </c>
      <c r="STP28" s="222">
        <f t="shared" ref="STP28" si="13361">STN28*$C$28</f>
        <v>0</v>
      </c>
      <c r="STQ28" s="222">
        <f t="shared" ref="STQ28" si="13362">STO28*$C$28</f>
        <v>1.8276751568884494E+90</v>
      </c>
      <c r="STR28" s="222">
        <f t="shared" ref="STR28" si="13363">STP28*$C$28</f>
        <v>0</v>
      </c>
      <c r="STS28" s="222">
        <f t="shared" ref="STS28" si="13364">STQ28*$C$28</f>
        <v>1.8825054115951028E+90</v>
      </c>
      <c r="STT28" s="222">
        <f t="shared" ref="STT28" si="13365">STR28*$C$28</f>
        <v>0</v>
      </c>
      <c r="STU28" s="222">
        <f t="shared" ref="STU28" si="13366">STS28*$C$28</f>
        <v>1.9389805739429559E+90</v>
      </c>
      <c r="STV28" s="222">
        <f t="shared" ref="STV28" si="13367">STT28*$C$28</f>
        <v>0</v>
      </c>
      <c r="STW28" s="222">
        <f t="shared" ref="STW28" si="13368">STU28*$C$28</f>
        <v>1.9971499911612446E+90</v>
      </c>
      <c r="STX28" s="222">
        <f t="shared" ref="STX28" si="13369">STV28*$C$28</f>
        <v>0</v>
      </c>
      <c r="STY28" s="222">
        <f t="shared" ref="STY28" si="13370">STW28*$C$28</f>
        <v>2.057064490896082E+90</v>
      </c>
      <c r="STZ28" s="222">
        <f t="shared" ref="STZ28" si="13371">STX28*$C$28</f>
        <v>0</v>
      </c>
      <c r="SUA28" s="222">
        <f t="shared" ref="SUA28" si="13372">STY28*$C$28</f>
        <v>2.1187764256229645E+90</v>
      </c>
      <c r="SUB28" s="222">
        <f t="shared" ref="SUB28" si="13373">STZ28*$C$28</f>
        <v>0</v>
      </c>
      <c r="SUC28" s="222">
        <f t="shared" ref="SUC28" si="13374">SUA28*$C$28</f>
        <v>2.1823397183916536E+90</v>
      </c>
      <c r="SUD28" s="222">
        <f t="shared" ref="SUD28" si="13375">SUB28*$C$28</f>
        <v>0</v>
      </c>
      <c r="SUE28" s="222">
        <f t="shared" ref="SUE28" si="13376">SUC28*$C$28</f>
        <v>2.2478099099434032E+90</v>
      </c>
      <c r="SUF28" s="222">
        <f t="shared" ref="SUF28" si="13377">SUD28*$C$28</f>
        <v>0</v>
      </c>
      <c r="SUG28" s="222">
        <f t="shared" ref="SUG28" si="13378">SUE28*$C$28</f>
        <v>2.3152442072417055E+90</v>
      </c>
      <c r="SUH28" s="222">
        <f t="shared" ref="SUH28" si="13379">SUF28*$C$28</f>
        <v>0</v>
      </c>
      <c r="SUI28" s="222">
        <f t="shared" ref="SUI28" si="13380">SUG28*$C$28</f>
        <v>2.3847015334589569E+90</v>
      </c>
      <c r="SUJ28" s="222">
        <f t="shared" ref="SUJ28" si="13381">SUH28*$C$28</f>
        <v>0</v>
      </c>
      <c r="SUK28" s="222">
        <f t="shared" ref="SUK28" si="13382">SUI28*$C$28</f>
        <v>2.4562425794627256E+90</v>
      </c>
      <c r="SUL28" s="222">
        <f t="shared" ref="SUL28" si="13383">SUJ28*$C$28</f>
        <v>0</v>
      </c>
      <c r="SUM28" s="222">
        <f t="shared" ref="SUM28" si="13384">SUK28*$C$28</f>
        <v>2.5299298568466075E+90</v>
      </c>
      <c r="SUN28" s="222">
        <f t="shared" ref="SUN28" si="13385">SUL28*$C$28</f>
        <v>0</v>
      </c>
      <c r="SUO28" s="222">
        <f t="shared" ref="SUO28" si="13386">SUM28*$C$28</f>
        <v>2.6058277525520056E+90</v>
      </c>
      <c r="SUP28" s="222">
        <f t="shared" ref="SUP28" si="13387">SUN28*$C$28</f>
        <v>0</v>
      </c>
      <c r="SUQ28" s="222">
        <f t="shared" ref="SUQ28" si="13388">SUO28*$C$28</f>
        <v>2.6840025851285657E+90</v>
      </c>
      <c r="SUR28" s="222">
        <f t="shared" ref="SUR28" si="13389">SUP28*$C$28</f>
        <v>0</v>
      </c>
      <c r="SUS28" s="222">
        <f t="shared" ref="SUS28" si="13390">SUQ28*$C$28</f>
        <v>2.7645226626824228E+90</v>
      </c>
      <c r="SUT28" s="222">
        <f t="shared" ref="SUT28" si="13391">SUR28*$C$28</f>
        <v>0</v>
      </c>
      <c r="SUU28" s="222">
        <f t="shared" ref="SUU28" si="13392">SUS28*$C$28</f>
        <v>2.8474583425628955E+90</v>
      </c>
      <c r="SUV28" s="222">
        <f t="shared" ref="SUV28" si="13393">SUT28*$C$28</f>
        <v>0</v>
      </c>
      <c r="SUW28" s="222">
        <f t="shared" ref="SUW28" si="13394">SUU28*$C$28</f>
        <v>2.9328820928397825E+90</v>
      </c>
      <c r="SUX28" s="222">
        <f t="shared" ref="SUX28" si="13395">SUV28*$C$28</f>
        <v>0</v>
      </c>
      <c r="SUY28" s="222">
        <f t="shared" ref="SUY28" si="13396">SUW28*$C$28</f>
        <v>3.0208685556249761E+90</v>
      </c>
      <c r="SUZ28" s="222">
        <f t="shared" ref="SUZ28" si="13397">SUX28*$C$28</f>
        <v>0</v>
      </c>
      <c r="SVA28" s="222">
        <f t="shared" ref="SVA28" si="13398">SUY28*$C$28</f>
        <v>3.1114946122937254E+90</v>
      </c>
      <c r="SVB28" s="222">
        <f t="shared" ref="SVB28" si="13399">SUZ28*$C$28</f>
        <v>0</v>
      </c>
      <c r="SVC28" s="222">
        <f t="shared" ref="SVC28" si="13400">SVA28*$C$28</f>
        <v>3.2048394506625371E+90</v>
      </c>
      <c r="SVD28" s="222">
        <f t="shared" ref="SVD28" si="13401">SVB28*$C$28</f>
        <v>0</v>
      </c>
      <c r="SVE28" s="222">
        <f t="shared" ref="SVE28" si="13402">SVC28*$C$28</f>
        <v>3.3009846341824135E+90</v>
      </c>
      <c r="SVF28" s="222">
        <f t="shared" ref="SVF28" si="13403">SVD28*$C$28</f>
        <v>0</v>
      </c>
      <c r="SVG28" s="222">
        <f t="shared" ref="SVG28" si="13404">SVE28*$C$28</f>
        <v>3.4000141732078861E+90</v>
      </c>
      <c r="SVH28" s="222">
        <f t="shared" ref="SVH28" si="13405">SVF28*$C$28</f>
        <v>0</v>
      </c>
      <c r="SVI28" s="222">
        <f t="shared" ref="SVI28" si="13406">SVG28*$C$28</f>
        <v>3.502014598404123E+90</v>
      </c>
      <c r="SVJ28" s="222">
        <f t="shared" ref="SVJ28" si="13407">SVH28*$C$28</f>
        <v>0</v>
      </c>
      <c r="SVK28" s="222">
        <f t="shared" ref="SVK28" si="13408">SVI28*$C$28</f>
        <v>3.6070750363562467E+90</v>
      </c>
      <c r="SVL28" s="222">
        <f t="shared" ref="SVL28" si="13409">SVJ28*$C$28</f>
        <v>0</v>
      </c>
      <c r="SVM28" s="222">
        <f t="shared" ref="SVM28" si="13410">SVK28*$C$28</f>
        <v>3.7152872874469341E+90</v>
      </c>
      <c r="SVN28" s="222">
        <f t="shared" ref="SVN28" si="13411">SVL28*$C$28</f>
        <v>0</v>
      </c>
      <c r="SVO28" s="222">
        <f t="shared" ref="SVO28" si="13412">SVM28*$C$28</f>
        <v>3.8267459060703424E+90</v>
      </c>
      <c r="SVP28" s="222">
        <f t="shared" ref="SVP28" si="13413">SVN28*$C$28</f>
        <v>0</v>
      </c>
      <c r="SVQ28" s="222">
        <f t="shared" ref="SVQ28" si="13414">SVO28*$C$28</f>
        <v>3.9415482832524528E+90</v>
      </c>
      <c r="SVR28" s="222">
        <f t="shared" ref="SVR28" si="13415">SVP28*$C$28</f>
        <v>0</v>
      </c>
      <c r="SVS28" s="222">
        <f t="shared" ref="SVS28" si="13416">SVQ28*$C$28</f>
        <v>4.0597947317500264E+90</v>
      </c>
      <c r="SVT28" s="222">
        <f t="shared" ref="SVT28" si="13417">SVR28*$C$28</f>
        <v>0</v>
      </c>
      <c r="SVU28" s="222">
        <f t="shared" ref="SVU28" si="13418">SVS28*$C$28</f>
        <v>4.181588573702527E+90</v>
      </c>
      <c r="SVV28" s="222">
        <f t="shared" ref="SVV28" si="13419">SVT28*$C$28</f>
        <v>0</v>
      </c>
      <c r="SVW28" s="222">
        <f t="shared" ref="SVW28" si="13420">SVU28*$C$28</f>
        <v>4.3070362309136031E+90</v>
      </c>
      <c r="SVX28" s="222">
        <f t="shared" ref="SVX28" si="13421">SVV28*$C$28</f>
        <v>0</v>
      </c>
      <c r="SVY28" s="222">
        <f t="shared" ref="SVY28" si="13422">SVW28*$C$28</f>
        <v>4.436247317841011E+90</v>
      </c>
      <c r="SVZ28" s="222">
        <f t="shared" ref="SVZ28" si="13423">SVX28*$C$28</f>
        <v>0</v>
      </c>
      <c r="SWA28" s="222">
        <f t="shared" ref="SWA28" si="13424">SVY28*$C$28</f>
        <v>4.5693347373762416E+90</v>
      </c>
      <c r="SWB28" s="222">
        <f t="shared" ref="SWB28" si="13425">SVZ28*$C$28</f>
        <v>0</v>
      </c>
      <c r="SWC28" s="222">
        <f t="shared" ref="SWC28" si="13426">SWA28*$C$28</f>
        <v>4.7064147794975288E+90</v>
      </c>
      <c r="SWD28" s="222">
        <f t="shared" ref="SWD28" si="13427">SWB28*$C$28</f>
        <v>0</v>
      </c>
      <c r="SWE28" s="222">
        <f t="shared" ref="SWE28" si="13428">SWC28*$C$28</f>
        <v>4.8476072228824549E+90</v>
      </c>
      <c r="SWF28" s="222">
        <f t="shared" ref="SWF28" si="13429">SWD28*$C$28</f>
        <v>0</v>
      </c>
      <c r="SWG28" s="222">
        <f t="shared" ref="SWG28" si="13430">SWE28*$C$28</f>
        <v>4.9930354395689289E+90</v>
      </c>
      <c r="SWH28" s="222">
        <f t="shared" ref="SWH28" si="13431">SWF28*$C$28</f>
        <v>0</v>
      </c>
      <c r="SWI28" s="222">
        <f t="shared" ref="SWI28" si="13432">SWG28*$C$28</f>
        <v>5.1428265027559967E+90</v>
      </c>
      <c r="SWJ28" s="222">
        <f t="shared" ref="SWJ28" si="13433">SWH28*$C$28</f>
        <v>0</v>
      </c>
      <c r="SWK28" s="222">
        <f t="shared" ref="SWK28" si="13434">SWI28*$C$28</f>
        <v>5.2971112978386771E+90</v>
      </c>
      <c r="SWL28" s="222">
        <f t="shared" ref="SWL28" si="13435">SWJ28*$C$28</f>
        <v>0</v>
      </c>
      <c r="SWM28" s="222">
        <f t="shared" ref="SWM28" si="13436">SWK28*$C$28</f>
        <v>5.4560246367738375E+90</v>
      </c>
      <c r="SWN28" s="222">
        <f t="shared" ref="SWN28" si="13437">SWL28*$C$28</f>
        <v>0</v>
      </c>
      <c r="SWO28" s="222">
        <f t="shared" ref="SWO28" si="13438">SWM28*$C$28</f>
        <v>5.6197053758770527E+90</v>
      </c>
      <c r="SWP28" s="222">
        <f t="shared" ref="SWP28" si="13439">SWN28*$C$28</f>
        <v>0</v>
      </c>
      <c r="SWQ28" s="222">
        <f t="shared" ref="SWQ28" si="13440">SWO28*$C$28</f>
        <v>5.788296537153364E+90</v>
      </c>
      <c r="SWR28" s="222">
        <f t="shared" ref="SWR28" si="13441">SWP28*$C$28</f>
        <v>0</v>
      </c>
      <c r="SWS28" s="222">
        <f t="shared" ref="SWS28" si="13442">SWQ28*$C$28</f>
        <v>5.9619454332679653E+90</v>
      </c>
      <c r="SWT28" s="222">
        <f t="shared" ref="SWT28" si="13443">SWR28*$C$28</f>
        <v>0</v>
      </c>
      <c r="SWU28" s="222">
        <f t="shared" ref="SWU28" si="13444">SWS28*$C$28</f>
        <v>6.1408037962660047E+90</v>
      </c>
      <c r="SWV28" s="222">
        <f t="shared" ref="SWV28" si="13445">SWT28*$C$28</f>
        <v>0</v>
      </c>
      <c r="SWW28" s="222">
        <f t="shared" ref="SWW28" si="13446">SWU28*$C$28</f>
        <v>6.3250279101539853E+90</v>
      </c>
      <c r="SWX28" s="222">
        <f t="shared" ref="SWX28" si="13447">SWV28*$C$28</f>
        <v>0</v>
      </c>
      <c r="SWY28" s="222">
        <f t="shared" ref="SWY28" si="13448">SWW28*$C$28</f>
        <v>6.5147787474586052E+90</v>
      </c>
      <c r="SWZ28" s="222">
        <f t="shared" ref="SWZ28" si="13449">SWX28*$C$28</f>
        <v>0</v>
      </c>
      <c r="SXA28" s="222">
        <f t="shared" ref="SXA28" si="13450">SWY28*$C$28</f>
        <v>6.7102221098823639E+90</v>
      </c>
      <c r="SXB28" s="222">
        <f t="shared" ref="SXB28" si="13451">SWZ28*$C$28</f>
        <v>0</v>
      </c>
      <c r="SXC28" s="222">
        <f t="shared" ref="SXC28" si="13452">SXA28*$C$28</f>
        <v>6.911528773178835E+90</v>
      </c>
      <c r="SXD28" s="222">
        <f t="shared" ref="SXD28" si="13453">SXB28*$C$28</f>
        <v>0</v>
      </c>
      <c r="SXE28" s="222">
        <f t="shared" ref="SXE28" si="13454">SXC28*$C$28</f>
        <v>7.1188746363742001E+90</v>
      </c>
      <c r="SXF28" s="222">
        <f t="shared" ref="SXF28" si="13455">SXD28*$C$28</f>
        <v>0</v>
      </c>
      <c r="SXG28" s="222">
        <f t="shared" ref="SXG28" si="13456">SXE28*$C$28</f>
        <v>7.3324408754654263E+90</v>
      </c>
      <c r="SXH28" s="222">
        <f t="shared" ref="SXH28" si="13457">SXF28*$C$28</f>
        <v>0</v>
      </c>
      <c r="SXI28" s="222">
        <f t="shared" ref="SXI28" si="13458">SXG28*$C$28</f>
        <v>7.5524141017293897E+90</v>
      </c>
      <c r="SXJ28" s="222">
        <f t="shared" ref="SXJ28" si="13459">SXH28*$C$28</f>
        <v>0</v>
      </c>
      <c r="SXK28" s="222">
        <f t="shared" ref="SXK28" si="13460">SXI28*$C$28</f>
        <v>7.7789865247812716E+90</v>
      </c>
      <c r="SXL28" s="222">
        <f t="shared" ref="SXL28" si="13461">SXJ28*$C$28</f>
        <v>0</v>
      </c>
      <c r="SXM28" s="222">
        <f t="shared" ref="SXM28" si="13462">SXK28*$C$28</f>
        <v>8.0123561205247101E+90</v>
      </c>
      <c r="SXN28" s="222">
        <f t="shared" ref="SXN28" si="13463">SXL28*$C$28</f>
        <v>0</v>
      </c>
      <c r="SXO28" s="222">
        <f t="shared" ref="SXO28" si="13464">SXM28*$C$28</f>
        <v>8.2527268041404523E+90</v>
      </c>
      <c r="SXP28" s="222">
        <f t="shared" ref="SXP28" si="13465">SXN28*$C$28</f>
        <v>0</v>
      </c>
      <c r="SXQ28" s="222">
        <f t="shared" ref="SXQ28" si="13466">SXO28*$C$28</f>
        <v>8.5003086082646669E+90</v>
      </c>
      <c r="SXR28" s="222">
        <f t="shared" ref="SXR28" si="13467">SXP28*$C$28</f>
        <v>0</v>
      </c>
      <c r="SXS28" s="222">
        <f t="shared" ref="SXS28" si="13468">SXQ28*$C$28</f>
        <v>8.7553178665126062E+90</v>
      </c>
      <c r="SXT28" s="222">
        <f t="shared" ref="SXT28" si="13469">SXR28*$C$28</f>
        <v>0</v>
      </c>
      <c r="SXU28" s="222">
        <f t="shared" ref="SXU28" si="13470">SXS28*$C$28</f>
        <v>9.0179774025079846E+90</v>
      </c>
      <c r="SXV28" s="222">
        <f t="shared" ref="SXV28" si="13471">SXT28*$C$28</f>
        <v>0</v>
      </c>
      <c r="SXW28" s="222">
        <f t="shared" ref="SXW28" si="13472">SXU28*$C$28</f>
        <v>9.2885167245832239E+90</v>
      </c>
      <c r="SXX28" s="222">
        <f t="shared" ref="SXX28" si="13473">SXV28*$C$28</f>
        <v>0</v>
      </c>
      <c r="SXY28" s="222">
        <f t="shared" ref="SXY28" si="13474">SXW28*$C$28</f>
        <v>9.567172226320721E+90</v>
      </c>
      <c r="SXZ28" s="222">
        <f t="shared" ref="SXZ28" si="13475">SXX28*$C$28</f>
        <v>0</v>
      </c>
      <c r="SYA28" s="222">
        <f t="shared" ref="SYA28" si="13476">SXY28*$C$28</f>
        <v>9.8541873931103427E+90</v>
      </c>
      <c r="SYB28" s="222">
        <f t="shared" ref="SYB28" si="13477">SXZ28*$C$28</f>
        <v>0</v>
      </c>
      <c r="SYC28" s="222">
        <f t="shared" ref="SYC28" si="13478">SYA28*$C$28</f>
        <v>1.0149813014903653E+91</v>
      </c>
      <c r="SYD28" s="222">
        <f t="shared" ref="SYD28" si="13479">SYB28*$C$28</f>
        <v>0</v>
      </c>
      <c r="SYE28" s="222">
        <f t="shared" ref="SYE28" si="13480">SYC28*$C$28</f>
        <v>1.0454307405350763E+91</v>
      </c>
      <c r="SYF28" s="222">
        <f t="shared" ref="SYF28" si="13481">SYD28*$C$28</f>
        <v>0</v>
      </c>
      <c r="SYG28" s="222">
        <f t="shared" ref="SYG28" si="13482">SYE28*$C$28</f>
        <v>1.0767936627511286E+91</v>
      </c>
      <c r="SYH28" s="222">
        <f t="shared" ref="SYH28" si="13483">SYF28*$C$28</f>
        <v>0</v>
      </c>
      <c r="SYI28" s="222">
        <f t="shared" ref="SYI28" si="13484">SYG28*$C$28</f>
        <v>1.1090974726336625E+91</v>
      </c>
      <c r="SYJ28" s="222">
        <f t="shared" ref="SYJ28" si="13485">SYH28*$C$28</f>
        <v>0</v>
      </c>
      <c r="SYK28" s="222">
        <f t="shared" ref="SYK28" si="13486">SYI28*$C$28</f>
        <v>1.1423703968126724E+91</v>
      </c>
      <c r="SYL28" s="222">
        <f t="shared" ref="SYL28" si="13487">SYJ28*$C$28</f>
        <v>0</v>
      </c>
      <c r="SYM28" s="222">
        <f t="shared" ref="SYM28" si="13488">SYK28*$C$28</f>
        <v>1.1766415087170526E+91</v>
      </c>
      <c r="SYN28" s="222">
        <f t="shared" ref="SYN28" si="13489">SYL28*$C$28</f>
        <v>0</v>
      </c>
      <c r="SYO28" s="222">
        <f t="shared" ref="SYO28" si="13490">SYM28*$C$28</f>
        <v>1.2119407539785641E+91</v>
      </c>
      <c r="SYP28" s="222">
        <f t="shared" ref="SYP28" si="13491">SYN28*$C$28</f>
        <v>0</v>
      </c>
      <c r="SYQ28" s="222">
        <f t="shared" ref="SYQ28" si="13492">SYO28*$C$28</f>
        <v>1.2482989765979211E+91</v>
      </c>
      <c r="SYR28" s="222">
        <f t="shared" ref="SYR28" si="13493">SYP28*$C$28</f>
        <v>0</v>
      </c>
      <c r="SYS28" s="222">
        <f t="shared" ref="SYS28" si="13494">SYQ28*$C$28</f>
        <v>1.2857479458958588E+91</v>
      </c>
      <c r="SYT28" s="222">
        <f t="shared" ref="SYT28" si="13495">SYR28*$C$28</f>
        <v>0</v>
      </c>
      <c r="SYU28" s="222">
        <f t="shared" ref="SYU28" si="13496">SYS28*$C$28</f>
        <v>1.3243203842727345E+91</v>
      </c>
      <c r="SYV28" s="222">
        <f t="shared" ref="SYV28" si="13497">SYT28*$C$28</f>
        <v>0</v>
      </c>
      <c r="SYW28" s="222">
        <f t="shared" ref="SYW28" si="13498">SYU28*$C$28</f>
        <v>1.3640499958009165E+91</v>
      </c>
      <c r="SYX28" s="222">
        <f t="shared" ref="SYX28" si="13499">SYV28*$C$28</f>
        <v>0</v>
      </c>
      <c r="SYY28" s="222">
        <f t="shared" ref="SYY28" si="13500">SYW28*$C$28</f>
        <v>1.4049714956749441E+91</v>
      </c>
      <c r="SYZ28" s="222">
        <f t="shared" ref="SYZ28" si="13501">SYX28*$C$28</f>
        <v>0</v>
      </c>
      <c r="SZA28" s="222">
        <f t="shared" ref="SZA28" si="13502">SYY28*$C$28</f>
        <v>1.4471206405451925E+91</v>
      </c>
      <c r="SZB28" s="222">
        <f t="shared" ref="SZB28" si="13503">SYZ28*$C$28</f>
        <v>0</v>
      </c>
      <c r="SZC28" s="222">
        <f t="shared" ref="SZC28" si="13504">SZA28*$C$28</f>
        <v>1.4905342597615483E+91</v>
      </c>
      <c r="SZD28" s="222">
        <f t="shared" ref="SZD28" si="13505">SZB28*$C$28</f>
        <v>0</v>
      </c>
      <c r="SZE28" s="222">
        <f t="shared" ref="SZE28" si="13506">SZC28*$C$28</f>
        <v>1.5352502875543947E+91</v>
      </c>
      <c r="SZF28" s="222">
        <f t="shared" ref="SZF28" si="13507">SZD28*$C$28</f>
        <v>0</v>
      </c>
      <c r="SZG28" s="222">
        <f t="shared" ref="SZG28" si="13508">SZE28*$C$28</f>
        <v>1.5813077961810265E+91</v>
      </c>
      <c r="SZH28" s="222">
        <f t="shared" ref="SZH28" si="13509">SZF28*$C$28</f>
        <v>0</v>
      </c>
      <c r="SZI28" s="222">
        <f t="shared" ref="SZI28" si="13510">SZG28*$C$28</f>
        <v>1.6287470300664573E+91</v>
      </c>
      <c r="SZJ28" s="222">
        <f t="shared" ref="SZJ28" si="13511">SZH28*$C$28</f>
        <v>0</v>
      </c>
      <c r="SZK28" s="222">
        <f t="shared" ref="SZK28" si="13512">SZI28*$C$28</f>
        <v>1.677609440968451E+91</v>
      </c>
      <c r="SZL28" s="222">
        <f t="shared" ref="SZL28" si="13513">SZJ28*$C$28</f>
        <v>0</v>
      </c>
      <c r="SZM28" s="222">
        <f t="shared" ref="SZM28" si="13514">SZK28*$C$28</f>
        <v>1.7279377241975047E+91</v>
      </c>
      <c r="SZN28" s="222">
        <f t="shared" ref="SZN28" si="13515">SZL28*$C$28</f>
        <v>0</v>
      </c>
      <c r="SZO28" s="222">
        <f t="shared" ref="SZO28" si="13516">SZM28*$C$28</f>
        <v>1.7797758559234298E+91</v>
      </c>
      <c r="SZP28" s="222">
        <f t="shared" ref="SZP28" si="13517">SZN28*$C$28</f>
        <v>0</v>
      </c>
      <c r="SZQ28" s="222">
        <f t="shared" ref="SZQ28" si="13518">SZO28*$C$28</f>
        <v>1.8331691316011325E+91</v>
      </c>
      <c r="SZR28" s="222">
        <f t="shared" ref="SZR28" si="13519">SZP28*$C$28</f>
        <v>0</v>
      </c>
      <c r="SZS28" s="222">
        <f t="shared" ref="SZS28" si="13520">SZQ28*$C$28</f>
        <v>1.8881642055491667E+91</v>
      </c>
      <c r="SZT28" s="222">
        <f t="shared" ref="SZT28" si="13521">SZR28*$C$28</f>
        <v>0</v>
      </c>
      <c r="SZU28" s="222">
        <f t="shared" ref="SZU28" si="13522">SZS28*$C$28</f>
        <v>1.9448091317156419E+91</v>
      </c>
      <c r="SZV28" s="222">
        <f t="shared" ref="SZV28" si="13523">SZT28*$C$28</f>
        <v>0</v>
      </c>
      <c r="SZW28" s="222">
        <f t="shared" ref="SZW28" si="13524">SZU28*$C$28</f>
        <v>2.003153405667111E+91</v>
      </c>
      <c r="SZX28" s="222">
        <f t="shared" ref="SZX28" si="13525">SZV28*$C$28</f>
        <v>0</v>
      </c>
      <c r="SZY28" s="222">
        <f t="shared" ref="SZY28" si="13526">SZW28*$C$28</f>
        <v>2.0632480078371245E+91</v>
      </c>
      <c r="SZZ28" s="222">
        <f t="shared" ref="SZZ28" si="13527">SZX28*$C$28</f>
        <v>0</v>
      </c>
      <c r="TAA28" s="222">
        <f t="shared" ref="TAA28" si="13528">SZY28*$C$28</f>
        <v>2.1251454480722384E+91</v>
      </c>
      <c r="TAB28" s="222">
        <f t="shared" ref="TAB28" si="13529">SZZ28*$C$28</f>
        <v>0</v>
      </c>
      <c r="TAC28" s="222">
        <f t="shared" ref="TAC28" si="13530">TAA28*$C$28</f>
        <v>2.1888998115144055E+91</v>
      </c>
      <c r="TAD28" s="222">
        <f t="shared" ref="TAD28" si="13531">TAB28*$C$28</f>
        <v>0</v>
      </c>
      <c r="TAE28" s="222">
        <f t="shared" ref="TAE28" si="13532">TAC28*$C$28</f>
        <v>2.2545668058598379E+91</v>
      </c>
      <c r="TAF28" s="222">
        <f t="shared" ref="TAF28" si="13533">TAD28*$C$28</f>
        <v>0</v>
      </c>
      <c r="TAG28" s="222">
        <f t="shared" ref="TAG28" si="13534">TAE28*$C$28</f>
        <v>2.322203810035633E+91</v>
      </c>
      <c r="TAH28" s="222">
        <f t="shared" ref="TAH28" si="13535">TAF28*$C$28</f>
        <v>0</v>
      </c>
      <c r="TAI28" s="222">
        <f t="shared" ref="TAI28" si="13536">TAG28*$C$28</f>
        <v>2.3918699243367022E+91</v>
      </c>
      <c r="TAJ28" s="222">
        <f t="shared" ref="TAJ28" si="13537">TAH28*$C$28</f>
        <v>0</v>
      </c>
      <c r="TAK28" s="222">
        <f t="shared" ref="TAK28" si="13538">TAI28*$C$28</f>
        <v>2.4636260220668035E+91</v>
      </c>
      <c r="TAL28" s="222">
        <f t="shared" ref="TAL28" si="13539">TAJ28*$C$28</f>
        <v>0</v>
      </c>
      <c r="TAM28" s="222">
        <f t="shared" ref="TAM28" si="13540">TAK28*$C$28</f>
        <v>2.5375348027288076E+91</v>
      </c>
      <c r="TAN28" s="222">
        <f t="shared" ref="TAN28" si="13541">TAL28*$C$28</f>
        <v>0</v>
      </c>
      <c r="TAO28" s="222">
        <f t="shared" ref="TAO28" si="13542">TAM28*$C$28</f>
        <v>2.613660846810672E+91</v>
      </c>
      <c r="TAP28" s="222">
        <f t="shared" ref="TAP28" si="13543">TAN28*$C$28</f>
        <v>0</v>
      </c>
      <c r="TAQ28" s="222">
        <f t="shared" ref="TAQ28" si="13544">TAO28*$C$28</f>
        <v>2.692070672214992E+91</v>
      </c>
      <c r="TAR28" s="222">
        <f t="shared" ref="TAR28" si="13545">TAP28*$C$28</f>
        <v>0</v>
      </c>
      <c r="TAS28" s="222">
        <f t="shared" ref="TAS28" si="13546">TAQ28*$C$28</f>
        <v>2.7728327923814419E+91</v>
      </c>
      <c r="TAT28" s="222">
        <f t="shared" ref="TAT28" si="13547">TAR28*$C$28</f>
        <v>0</v>
      </c>
      <c r="TAU28" s="222">
        <f t="shared" ref="TAU28" si="13548">TAS28*$C$28</f>
        <v>2.8560177761528853E+91</v>
      </c>
      <c r="TAV28" s="222">
        <f t="shared" ref="TAV28" si="13549">TAT28*$C$28</f>
        <v>0</v>
      </c>
      <c r="TAW28" s="222">
        <f t="shared" ref="TAW28" si="13550">TAU28*$C$28</f>
        <v>2.9416983094374718E+91</v>
      </c>
      <c r="TAX28" s="222">
        <f t="shared" ref="TAX28" si="13551">TAV28*$C$28</f>
        <v>0</v>
      </c>
      <c r="TAY28" s="222">
        <f t="shared" ref="TAY28" si="13552">TAW28*$C$28</f>
        <v>3.0299492587205961E+91</v>
      </c>
      <c r="TAZ28" s="222">
        <f t="shared" ref="TAZ28" si="13553">TAX28*$C$28</f>
        <v>0</v>
      </c>
      <c r="TBA28" s="222">
        <f t="shared" ref="TBA28" si="13554">TAY28*$C$28</f>
        <v>3.1208477364822142E+91</v>
      </c>
      <c r="TBB28" s="222">
        <f t="shared" ref="TBB28" si="13555">TAZ28*$C$28</f>
        <v>0</v>
      </c>
      <c r="TBC28" s="222">
        <f t="shared" ref="TBC28" si="13556">TBA28*$C$28</f>
        <v>3.2144731685766808E+91</v>
      </c>
      <c r="TBD28" s="222">
        <f t="shared" ref="TBD28" si="13557">TBB28*$C$28</f>
        <v>0</v>
      </c>
      <c r="TBE28" s="222">
        <f t="shared" ref="TBE28" si="13558">TBC28*$C$28</f>
        <v>3.3109073636339813E+91</v>
      </c>
      <c r="TBF28" s="222">
        <f t="shared" ref="TBF28" si="13559">TBD28*$C$28</f>
        <v>0</v>
      </c>
      <c r="TBG28" s="222">
        <f t="shared" ref="TBG28" si="13560">TBE28*$C$28</f>
        <v>3.4102345845430008E+91</v>
      </c>
      <c r="TBH28" s="222">
        <f t="shared" ref="TBH28" si="13561">TBF28*$C$28</f>
        <v>0</v>
      </c>
      <c r="TBI28" s="222">
        <f t="shared" ref="TBI28" si="13562">TBG28*$C$28</f>
        <v>3.5125416220792909E+91</v>
      </c>
      <c r="TBJ28" s="222">
        <f t="shared" ref="TBJ28" si="13563">TBH28*$C$28</f>
        <v>0</v>
      </c>
      <c r="TBK28" s="222">
        <f t="shared" ref="TBK28" si="13564">TBI28*$C$28</f>
        <v>3.6179178707416698E+91</v>
      </c>
      <c r="TBL28" s="222">
        <f t="shared" ref="TBL28" si="13565">TBJ28*$C$28</f>
        <v>0</v>
      </c>
      <c r="TBM28" s="222">
        <f t="shared" ref="TBM28" si="13566">TBK28*$C$28</f>
        <v>3.7264554068639202E+91</v>
      </c>
      <c r="TBN28" s="222">
        <f t="shared" ref="TBN28" si="13567">TBL28*$C$28</f>
        <v>0</v>
      </c>
      <c r="TBO28" s="222">
        <f t="shared" ref="TBO28" si="13568">TBM28*$C$28</f>
        <v>3.8382490690698376E+91</v>
      </c>
      <c r="TBP28" s="222">
        <f t="shared" ref="TBP28" si="13569">TBN28*$C$28</f>
        <v>0</v>
      </c>
      <c r="TBQ28" s="222">
        <f t="shared" ref="TBQ28" si="13570">TBO28*$C$28</f>
        <v>3.9533965411419327E+91</v>
      </c>
      <c r="TBR28" s="222">
        <f t="shared" ref="TBR28" si="13571">TBP28*$C$28</f>
        <v>0</v>
      </c>
      <c r="TBS28" s="222">
        <f t="shared" ref="TBS28" si="13572">TBQ28*$C$28</f>
        <v>4.0719984373761909E+91</v>
      </c>
      <c r="TBT28" s="222">
        <f t="shared" ref="TBT28" si="13573">TBR28*$C$28</f>
        <v>0</v>
      </c>
      <c r="TBU28" s="222">
        <f t="shared" ref="TBU28" si="13574">TBS28*$C$28</f>
        <v>4.194158390497477E+91</v>
      </c>
      <c r="TBV28" s="222">
        <f t="shared" ref="TBV28" si="13575">TBT28*$C$28</f>
        <v>0</v>
      </c>
      <c r="TBW28" s="222">
        <f t="shared" ref="TBW28" si="13576">TBU28*$C$28</f>
        <v>4.3199831422124012E+91</v>
      </c>
      <c r="TBX28" s="222">
        <f t="shared" ref="TBX28" si="13577">TBV28*$C$28</f>
        <v>0</v>
      </c>
      <c r="TBY28" s="222">
        <f t="shared" ref="TBY28" si="13578">TBW28*$C$28</f>
        <v>4.4495826364787735E+91</v>
      </c>
      <c r="TBZ28" s="222">
        <f t="shared" ref="TBZ28" si="13579">TBX28*$C$28</f>
        <v>0</v>
      </c>
      <c r="TCA28" s="222">
        <f t="shared" ref="TCA28" si="13580">TBY28*$C$28</f>
        <v>4.583070115573137E+91</v>
      </c>
      <c r="TCB28" s="222">
        <f t="shared" ref="TCB28" si="13581">TBZ28*$C$28</f>
        <v>0</v>
      </c>
      <c r="TCC28" s="222">
        <f t="shared" ref="TCC28" si="13582">TCA28*$C$28</f>
        <v>4.7205622190403312E+91</v>
      </c>
      <c r="TCD28" s="222">
        <f t="shared" ref="TCD28" si="13583">TCB28*$C$28</f>
        <v>0</v>
      </c>
      <c r="TCE28" s="222">
        <f t="shared" ref="TCE28" si="13584">TCC28*$C$28</f>
        <v>4.862179085611541E+91</v>
      </c>
      <c r="TCF28" s="222">
        <f t="shared" ref="TCF28" si="13585">TCD28*$C$28</f>
        <v>0</v>
      </c>
      <c r="TCG28" s="222">
        <f t="shared" ref="TCG28" si="13586">TCE28*$C$28</f>
        <v>5.0080444581798872E+91</v>
      </c>
      <c r="TCH28" s="222">
        <f t="shared" ref="TCH28" si="13587">TCF28*$C$28</f>
        <v>0</v>
      </c>
      <c r="TCI28" s="222">
        <f t="shared" ref="TCI28" si="13588">TCG28*$C$28</f>
        <v>5.1582857919252838E+91</v>
      </c>
      <c r="TCJ28" s="222">
        <f t="shared" ref="TCJ28" si="13589">TCH28*$C$28</f>
        <v>0</v>
      </c>
      <c r="TCK28" s="222">
        <f t="shared" ref="TCK28" si="13590">TCI28*$C$28</f>
        <v>5.3130343656830425E+91</v>
      </c>
      <c r="TCL28" s="222">
        <f t="shared" ref="TCL28" si="13591">TCJ28*$C$28</f>
        <v>0</v>
      </c>
      <c r="TCM28" s="222">
        <f t="shared" ref="TCM28" si="13592">TCK28*$C$28</f>
        <v>5.472425396653534E+91</v>
      </c>
      <c r="TCN28" s="222">
        <f t="shared" ref="TCN28" si="13593">TCL28*$C$28</f>
        <v>0</v>
      </c>
      <c r="TCO28" s="222">
        <f t="shared" ref="TCO28" si="13594">TCM28*$C$28</f>
        <v>5.6365981585531403E+91</v>
      </c>
      <c r="TCP28" s="222">
        <f t="shared" ref="TCP28" si="13595">TCN28*$C$28</f>
        <v>0</v>
      </c>
      <c r="TCQ28" s="222">
        <f t="shared" ref="TCQ28" si="13596">TCO28*$C$28</f>
        <v>5.805696103309735E+91</v>
      </c>
      <c r="TCR28" s="222">
        <f t="shared" ref="TCR28" si="13597">TCP28*$C$28</f>
        <v>0</v>
      </c>
      <c r="TCS28" s="222">
        <f t="shared" ref="TCS28" si="13598">TCQ28*$C$28</f>
        <v>5.9798669864090271E+91</v>
      </c>
      <c r="TCT28" s="222">
        <f t="shared" ref="TCT28" si="13599">TCR28*$C$28</f>
        <v>0</v>
      </c>
      <c r="TCU28" s="222">
        <f t="shared" ref="TCU28" si="13600">TCS28*$C$28</f>
        <v>6.1592629960012983E+91</v>
      </c>
      <c r="TCV28" s="222">
        <f t="shared" ref="TCV28" si="13601">TCT28*$C$28</f>
        <v>0</v>
      </c>
      <c r="TCW28" s="222">
        <f t="shared" ref="TCW28" si="13602">TCU28*$C$28</f>
        <v>6.3440408858813377E+91</v>
      </c>
      <c r="TCX28" s="222">
        <f t="shared" ref="TCX28" si="13603">TCV28*$C$28</f>
        <v>0</v>
      </c>
      <c r="TCY28" s="222">
        <f t="shared" ref="TCY28" si="13604">TCW28*$C$28</f>
        <v>6.5343621124577784E+91</v>
      </c>
      <c r="TCZ28" s="222">
        <f t="shared" ref="TCZ28" si="13605">TCX28*$C$28</f>
        <v>0</v>
      </c>
      <c r="TDA28" s="222">
        <f t="shared" ref="TDA28" si="13606">TCY28*$C$28</f>
        <v>6.7303929758315116E+91</v>
      </c>
      <c r="TDB28" s="222">
        <f t="shared" ref="TDB28" si="13607">TCZ28*$C$28</f>
        <v>0</v>
      </c>
      <c r="TDC28" s="222">
        <f t="shared" ref="TDC28" si="13608">TDA28*$C$28</f>
        <v>6.9323047651064568E+91</v>
      </c>
      <c r="TDD28" s="222">
        <f t="shared" ref="TDD28" si="13609">TDB28*$C$28</f>
        <v>0</v>
      </c>
      <c r="TDE28" s="222">
        <f t="shared" ref="TDE28" si="13610">TDC28*$C$28</f>
        <v>7.1402739080596505E+91</v>
      </c>
      <c r="TDF28" s="222">
        <f t="shared" ref="TDF28" si="13611">TDD28*$C$28</f>
        <v>0</v>
      </c>
      <c r="TDG28" s="222">
        <f t="shared" ref="TDG28" si="13612">TDE28*$C$28</f>
        <v>7.3544821253014406E+91</v>
      </c>
      <c r="TDH28" s="222">
        <f t="shared" ref="TDH28" si="13613">TDF28*$C$28</f>
        <v>0</v>
      </c>
      <c r="TDI28" s="222">
        <f t="shared" ref="TDI28" si="13614">TDG28*$C$28</f>
        <v>7.5751165890604839E+91</v>
      </c>
      <c r="TDJ28" s="222">
        <f t="shared" ref="TDJ28" si="13615">TDH28*$C$28</f>
        <v>0</v>
      </c>
      <c r="TDK28" s="222">
        <f t="shared" ref="TDK28" si="13616">TDI28*$C$28</f>
        <v>7.8023700867322981E+91</v>
      </c>
      <c r="TDL28" s="222">
        <f t="shared" ref="TDL28" si="13617">TDJ28*$C$28</f>
        <v>0</v>
      </c>
      <c r="TDM28" s="222">
        <f t="shared" ref="TDM28" si="13618">TDK28*$C$28</f>
        <v>8.0364411893342674E+91</v>
      </c>
      <c r="TDN28" s="222">
        <f t="shared" ref="TDN28" si="13619">TDL28*$C$28</f>
        <v>0</v>
      </c>
      <c r="TDO28" s="222">
        <f t="shared" ref="TDO28" si="13620">TDM28*$C$28</f>
        <v>8.277534425014296E+91</v>
      </c>
      <c r="TDP28" s="222">
        <f t="shared" ref="TDP28" si="13621">TDN28*$C$28</f>
        <v>0</v>
      </c>
      <c r="TDQ28" s="222">
        <f t="shared" ref="TDQ28" si="13622">TDO28*$C$28</f>
        <v>8.5258604577647255E+91</v>
      </c>
      <c r="TDR28" s="222">
        <f t="shared" ref="TDR28" si="13623">TDP28*$C$28</f>
        <v>0</v>
      </c>
      <c r="TDS28" s="222">
        <f t="shared" ref="TDS28" si="13624">TDQ28*$C$28</f>
        <v>8.7816362714976672E+91</v>
      </c>
      <c r="TDT28" s="222">
        <f t="shared" ref="TDT28" si="13625">TDR28*$C$28</f>
        <v>0</v>
      </c>
      <c r="TDU28" s="222">
        <f t="shared" ref="TDU28" si="13626">TDS28*$C$28</f>
        <v>9.0450853596425974E+91</v>
      </c>
      <c r="TDV28" s="222">
        <f t="shared" ref="TDV28" si="13627">TDT28*$C$28</f>
        <v>0</v>
      </c>
      <c r="TDW28" s="222">
        <f t="shared" ref="TDW28" si="13628">TDU28*$C$28</f>
        <v>9.3164379204318749E+91</v>
      </c>
      <c r="TDX28" s="222">
        <f t="shared" ref="TDX28" si="13629">TDV28*$C$28</f>
        <v>0</v>
      </c>
      <c r="TDY28" s="222">
        <f t="shared" ref="TDY28" si="13630">TDW28*$C$28</f>
        <v>9.5959310580448315E+91</v>
      </c>
      <c r="TDZ28" s="222">
        <f t="shared" ref="TDZ28" si="13631">TDX28*$C$28</f>
        <v>0</v>
      </c>
      <c r="TEA28" s="222">
        <f t="shared" ref="TEA28" si="13632">TDY28*$C$28</f>
        <v>9.8838089897861761E+91</v>
      </c>
      <c r="TEB28" s="222">
        <f t="shared" ref="TEB28" si="13633">TDZ28*$C$28</f>
        <v>0</v>
      </c>
      <c r="TEC28" s="222">
        <f t="shared" ref="TEC28" si="13634">TEA28*$C$28</f>
        <v>1.0180323259479762E+92</v>
      </c>
      <c r="TED28" s="222">
        <f t="shared" ref="TED28" si="13635">TEB28*$C$28</f>
        <v>0</v>
      </c>
      <c r="TEE28" s="222">
        <f t="shared" ref="TEE28" si="13636">TEC28*$C$28</f>
        <v>1.0485732957264155E+92</v>
      </c>
      <c r="TEF28" s="222">
        <f t="shared" ref="TEF28" si="13637">TED28*$C$28</f>
        <v>0</v>
      </c>
      <c r="TEG28" s="222">
        <f t="shared" ref="TEG28" si="13638">TEE28*$C$28</f>
        <v>1.0800304945982079E+92</v>
      </c>
      <c r="TEH28" s="222">
        <f t="shared" ref="TEH28" si="13639">TEF28*$C$28</f>
        <v>0</v>
      </c>
      <c r="TEI28" s="222">
        <f t="shared" ref="TEI28" si="13640">TEG28*$C$28</f>
        <v>1.1124314094361542E+92</v>
      </c>
      <c r="TEJ28" s="222">
        <f t="shared" ref="TEJ28" si="13641">TEH28*$C$28</f>
        <v>0</v>
      </c>
      <c r="TEK28" s="222">
        <f t="shared" ref="TEK28" si="13642">TEI28*$C$28</f>
        <v>1.1458043517192389E+92</v>
      </c>
      <c r="TEL28" s="222">
        <f t="shared" ref="TEL28" si="13643">TEJ28*$C$28</f>
        <v>0</v>
      </c>
      <c r="TEM28" s="222">
        <f t="shared" ref="TEM28" si="13644">TEK28*$C$28</f>
        <v>1.1801784822708161E+92</v>
      </c>
      <c r="TEN28" s="222">
        <f t="shared" ref="TEN28" si="13645">TEL28*$C$28</f>
        <v>0</v>
      </c>
      <c r="TEO28" s="222">
        <f t="shared" ref="TEO28" si="13646">TEM28*$C$28</f>
        <v>1.2155838367389407E+92</v>
      </c>
      <c r="TEP28" s="222">
        <f t="shared" ref="TEP28" si="13647">TEN28*$C$28</f>
        <v>0</v>
      </c>
      <c r="TEQ28" s="222">
        <f t="shared" ref="TEQ28" si="13648">TEO28*$C$28</f>
        <v>1.252051351841109E+92</v>
      </c>
      <c r="TER28" s="222">
        <f t="shared" ref="TER28" si="13649">TEP28*$C$28</f>
        <v>0</v>
      </c>
      <c r="TES28" s="222">
        <f t="shared" ref="TES28" si="13650">TEQ28*$C$28</f>
        <v>1.2896128923963422E+92</v>
      </c>
      <c r="TET28" s="222">
        <f t="shared" ref="TET28" si="13651">TER28*$C$28</f>
        <v>0</v>
      </c>
      <c r="TEU28" s="222">
        <f t="shared" ref="TEU28" si="13652">TES28*$C$28</f>
        <v>1.3283012791682326E+92</v>
      </c>
      <c r="TEV28" s="222">
        <f t="shared" ref="TEV28" si="13653">TET28*$C$28</f>
        <v>0</v>
      </c>
      <c r="TEW28" s="222">
        <f t="shared" ref="TEW28" si="13654">TEU28*$C$28</f>
        <v>1.3681503175432795E+92</v>
      </c>
      <c r="TEX28" s="222">
        <f t="shared" ref="TEX28" si="13655">TEV28*$C$28</f>
        <v>0</v>
      </c>
      <c r="TEY28" s="222">
        <f t="shared" ref="TEY28" si="13656">TEW28*$C$28</f>
        <v>1.4091948270695779E+92</v>
      </c>
      <c r="TEZ28" s="222">
        <f t="shared" ref="TEZ28" si="13657">TEX28*$C$28</f>
        <v>0</v>
      </c>
      <c r="TFA28" s="222">
        <f t="shared" ref="TFA28" si="13658">TEY28*$C$28</f>
        <v>1.4514706718816654E+92</v>
      </c>
      <c r="TFB28" s="222">
        <f t="shared" ref="TFB28" si="13659">TEZ28*$C$28</f>
        <v>0</v>
      </c>
      <c r="TFC28" s="222">
        <f t="shared" ref="TFC28" si="13660">TFA28*$C$28</f>
        <v>1.4950147920381154E+92</v>
      </c>
      <c r="TFD28" s="222">
        <f t="shared" ref="TFD28" si="13661">TFB28*$C$28</f>
        <v>0</v>
      </c>
      <c r="TFE28" s="222">
        <f t="shared" ref="TFE28" si="13662">TFC28*$C$28</f>
        <v>1.539865235799259E+92</v>
      </c>
      <c r="TFF28" s="222">
        <f t="shared" ref="TFF28" si="13663">TFD28*$C$28</f>
        <v>0</v>
      </c>
      <c r="TFG28" s="222">
        <f t="shared" ref="TFG28" si="13664">TFE28*$C$28</f>
        <v>1.5860611928732368E+92</v>
      </c>
      <c r="TFH28" s="222">
        <f t="shared" ref="TFH28" si="13665">TFF28*$C$28</f>
        <v>0</v>
      </c>
      <c r="TFI28" s="222">
        <f t="shared" ref="TFI28" si="13666">TFG28*$C$28</f>
        <v>1.6336430286594338E+92</v>
      </c>
      <c r="TFJ28" s="222">
        <f t="shared" ref="TFJ28" si="13667">TFH28*$C$28</f>
        <v>0</v>
      </c>
      <c r="TFK28" s="222">
        <f t="shared" ref="TFK28" si="13668">TFI28*$C$28</f>
        <v>1.6826523195192168E+92</v>
      </c>
      <c r="TFL28" s="222">
        <f t="shared" ref="TFL28" si="13669">TFJ28*$C$28</f>
        <v>0</v>
      </c>
      <c r="TFM28" s="222">
        <f t="shared" ref="TFM28" si="13670">TFK28*$C$28</f>
        <v>1.7331318891047932E+92</v>
      </c>
      <c r="TFN28" s="222">
        <f t="shared" ref="TFN28" si="13671">TFL28*$C$28</f>
        <v>0</v>
      </c>
      <c r="TFO28" s="222">
        <f t="shared" ref="TFO28" si="13672">TFM28*$C$28</f>
        <v>1.785125845777937E+92</v>
      </c>
      <c r="TFP28" s="222">
        <f t="shared" ref="TFP28" si="13673">TFN28*$C$28</f>
        <v>0</v>
      </c>
      <c r="TFQ28" s="222">
        <f t="shared" ref="TFQ28" si="13674">TFO28*$C$28</f>
        <v>1.8386796211512753E+92</v>
      </c>
      <c r="TFR28" s="222">
        <f t="shared" ref="TFR28" si="13675">TFP28*$C$28</f>
        <v>0</v>
      </c>
      <c r="TFS28" s="222">
        <f t="shared" ref="TFS28" si="13676">TFQ28*$C$28</f>
        <v>1.8938400097858135E+92</v>
      </c>
      <c r="TFT28" s="222">
        <f t="shared" ref="TFT28" si="13677">TFR28*$C$28</f>
        <v>0</v>
      </c>
      <c r="TFU28" s="222">
        <f t="shared" ref="TFU28" si="13678">TFS28*$C$28</f>
        <v>1.9506552100793879E+92</v>
      </c>
      <c r="TFV28" s="222">
        <f t="shared" ref="TFV28" si="13679">TFT28*$C$28</f>
        <v>0</v>
      </c>
      <c r="TFW28" s="222">
        <f t="shared" ref="TFW28" si="13680">TFU28*$C$28</f>
        <v>2.0091748663817695E+92</v>
      </c>
      <c r="TFX28" s="222">
        <f t="shared" ref="TFX28" si="13681">TFV28*$C$28</f>
        <v>0</v>
      </c>
      <c r="TFY28" s="222">
        <f t="shared" ref="TFY28" si="13682">TFW28*$C$28</f>
        <v>2.0694501123732226E+92</v>
      </c>
      <c r="TFZ28" s="222">
        <f t="shared" ref="TFZ28" si="13683">TFX28*$C$28</f>
        <v>0</v>
      </c>
      <c r="TGA28" s="222">
        <f t="shared" ref="TGA28" si="13684">TFY28*$C$28</f>
        <v>2.1315336157444194E+92</v>
      </c>
      <c r="TGB28" s="222">
        <f t="shared" ref="TGB28" si="13685">TFZ28*$C$28</f>
        <v>0</v>
      </c>
      <c r="TGC28" s="222">
        <f t="shared" ref="TGC28" si="13686">TGA28*$C$28</f>
        <v>2.1954796242167521E+92</v>
      </c>
      <c r="TGD28" s="222">
        <f t="shared" ref="TGD28" si="13687">TGB28*$C$28</f>
        <v>0</v>
      </c>
      <c r="TGE28" s="222">
        <f t="shared" ref="TGE28" si="13688">TGC28*$C$28</f>
        <v>2.2613440129432549E+92</v>
      </c>
      <c r="TGF28" s="222">
        <f t="shared" ref="TGF28" si="13689">TGD28*$C$28</f>
        <v>0</v>
      </c>
      <c r="TGG28" s="222">
        <f t="shared" ref="TGG28" si="13690">TGE28*$C$28</f>
        <v>2.3291843333315527E+92</v>
      </c>
      <c r="TGH28" s="222">
        <f t="shared" ref="TGH28" si="13691">TGF28*$C$28</f>
        <v>0</v>
      </c>
      <c r="TGI28" s="222">
        <f t="shared" ref="TGI28" si="13692">TGG28*$C$28</f>
        <v>2.3990598633314993E+92</v>
      </c>
      <c r="TGJ28" s="222">
        <f t="shared" ref="TGJ28" si="13693">TGH28*$C$28</f>
        <v>0</v>
      </c>
      <c r="TGK28" s="222">
        <f t="shared" ref="TGK28" si="13694">TGI28*$C$28</f>
        <v>2.4710316592314443E+92</v>
      </c>
      <c r="TGL28" s="222">
        <f t="shared" ref="TGL28" si="13695">TGJ28*$C$28</f>
        <v>0</v>
      </c>
      <c r="TGM28" s="222">
        <f t="shared" ref="TGM28" si="13696">TGK28*$C$28</f>
        <v>2.5451626090083878E+92</v>
      </c>
      <c r="TGN28" s="222">
        <f t="shared" ref="TGN28" si="13697">TGL28*$C$28</f>
        <v>0</v>
      </c>
      <c r="TGO28" s="222">
        <f t="shared" ref="TGO28" si="13698">TGM28*$C$28</f>
        <v>2.6215174872786392E+92</v>
      </c>
      <c r="TGP28" s="222">
        <f t="shared" ref="TGP28" si="13699">TGN28*$C$28</f>
        <v>0</v>
      </c>
      <c r="TGQ28" s="222">
        <f t="shared" ref="TGQ28" si="13700">TGO28*$C$28</f>
        <v>2.7001630118969985E+92</v>
      </c>
      <c r="TGR28" s="222">
        <f t="shared" ref="TGR28" si="13701">TGP28*$C$28</f>
        <v>0</v>
      </c>
      <c r="TGS28" s="222">
        <f t="shared" ref="TGS28" si="13702">TGQ28*$C$28</f>
        <v>2.7811679022539085E+92</v>
      </c>
      <c r="TGT28" s="222">
        <f t="shared" ref="TGT28" si="13703">TGR28*$C$28</f>
        <v>0</v>
      </c>
      <c r="TGU28" s="222">
        <f t="shared" ref="TGU28" si="13704">TGS28*$C$28</f>
        <v>2.8646029393215257E+92</v>
      </c>
      <c r="TGV28" s="222">
        <f t="shared" ref="TGV28" si="13705">TGT28*$C$28</f>
        <v>0</v>
      </c>
      <c r="TGW28" s="222">
        <f t="shared" ref="TGW28" si="13706">TGU28*$C$28</f>
        <v>2.9505410275011715E+92</v>
      </c>
      <c r="TGX28" s="222">
        <f t="shared" ref="TGX28" si="13707">TGV28*$C$28</f>
        <v>0</v>
      </c>
      <c r="TGY28" s="222">
        <f t="shared" ref="TGY28" si="13708">TGW28*$C$28</f>
        <v>3.0390572583262066E+92</v>
      </c>
      <c r="TGZ28" s="222">
        <f t="shared" ref="TGZ28" si="13709">TGX28*$C$28</f>
        <v>0</v>
      </c>
      <c r="THA28" s="222">
        <f t="shared" ref="THA28" si="13710">TGY28*$C$28</f>
        <v>3.1302289760759928E+92</v>
      </c>
      <c r="THB28" s="222">
        <f t="shared" ref="THB28" si="13711">TGZ28*$C$28</f>
        <v>0</v>
      </c>
      <c r="THC28" s="222">
        <f t="shared" ref="THC28" si="13712">THA28*$C$28</f>
        <v>3.2241358453582727E+92</v>
      </c>
      <c r="THD28" s="222">
        <f t="shared" ref="THD28" si="13713">THB28*$C$28</f>
        <v>0</v>
      </c>
      <c r="THE28" s="222">
        <f t="shared" ref="THE28" si="13714">THC28*$C$28</f>
        <v>3.3208599207190211E+92</v>
      </c>
      <c r="THF28" s="222">
        <f t="shared" ref="THF28" si="13715">THD28*$C$28</f>
        <v>0</v>
      </c>
      <c r="THG28" s="222">
        <f t="shared" ref="THG28" si="13716">THE28*$C$28</f>
        <v>3.4204857183405915E+92</v>
      </c>
      <c r="THH28" s="222">
        <f t="shared" ref="THH28" si="13717">THF28*$C$28</f>
        <v>0</v>
      </c>
      <c r="THI28" s="222">
        <f t="shared" ref="THI28" si="13718">THG28*$C$28</f>
        <v>3.5231002898908094E+92</v>
      </c>
      <c r="THJ28" s="222">
        <f t="shared" ref="THJ28" si="13719">THH28*$C$28</f>
        <v>0</v>
      </c>
      <c r="THK28" s="222">
        <f t="shared" ref="THK28" si="13720">THI28*$C$28</f>
        <v>3.6287932985875338E+92</v>
      </c>
      <c r="THL28" s="222">
        <f t="shared" ref="THL28" si="13721">THJ28*$C$28</f>
        <v>0</v>
      </c>
      <c r="THM28" s="222">
        <f t="shared" ref="THM28" si="13722">THK28*$C$28</f>
        <v>3.73765709754516E+92</v>
      </c>
      <c r="THN28" s="222">
        <f t="shared" ref="THN28" si="13723">THL28*$C$28</f>
        <v>0</v>
      </c>
      <c r="THO28" s="222">
        <f t="shared" ref="THO28" si="13724">THM28*$C$28</f>
        <v>3.8497868104715151E+92</v>
      </c>
      <c r="THP28" s="222">
        <f t="shared" ref="THP28" si="13725">THN28*$C$28</f>
        <v>0</v>
      </c>
      <c r="THQ28" s="222">
        <f t="shared" ref="THQ28" si="13726">THO28*$C$28</f>
        <v>3.9652804147856608E+92</v>
      </c>
      <c r="THR28" s="222">
        <f t="shared" ref="THR28" si="13727">THP28*$C$28</f>
        <v>0</v>
      </c>
      <c r="THS28" s="222">
        <f t="shared" ref="THS28" si="13728">THQ28*$C$28</f>
        <v>4.0842388272292308E+92</v>
      </c>
      <c r="THT28" s="222">
        <f t="shared" ref="THT28" si="13729">THR28*$C$28</f>
        <v>0</v>
      </c>
      <c r="THU28" s="222">
        <f t="shared" ref="THU28" si="13730">THS28*$C$28</f>
        <v>4.2067659920461081E+92</v>
      </c>
      <c r="THV28" s="222">
        <f t="shared" ref="THV28" si="13731">THT28*$C$28</f>
        <v>0</v>
      </c>
      <c r="THW28" s="222">
        <f t="shared" ref="THW28" si="13732">THU28*$C$28</f>
        <v>4.3329689718074915E+92</v>
      </c>
      <c r="THX28" s="222">
        <f t="shared" ref="THX28" si="13733">THV28*$C$28</f>
        <v>0</v>
      </c>
      <c r="THY28" s="222">
        <f t="shared" ref="THY28" si="13734">THW28*$C$28</f>
        <v>4.4629580409617165E+92</v>
      </c>
      <c r="THZ28" s="222">
        <f t="shared" ref="THZ28" si="13735">THX28*$C$28</f>
        <v>0</v>
      </c>
      <c r="TIA28" s="222">
        <f t="shared" ref="TIA28" si="13736">THY28*$C$28</f>
        <v>4.596846782190568E+92</v>
      </c>
      <c r="TIB28" s="222">
        <f t="shared" ref="TIB28" si="13737">THZ28*$C$28</f>
        <v>0</v>
      </c>
      <c r="TIC28" s="222">
        <f t="shared" ref="TIC28" si="13738">TIA28*$C$28</f>
        <v>4.7347521856562853E+92</v>
      </c>
      <c r="TID28" s="222">
        <f t="shared" ref="TID28" si="13739">TIB28*$C$28</f>
        <v>0</v>
      </c>
      <c r="TIE28" s="222">
        <f t="shared" ref="TIE28" si="13740">TIC28*$C$28</f>
        <v>4.8767947512259738E+92</v>
      </c>
      <c r="TIF28" s="222">
        <f t="shared" ref="TIF28" si="13741">TID28*$C$28</f>
        <v>0</v>
      </c>
      <c r="TIG28" s="222">
        <f t="shared" ref="TIG28" si="13742">TIE28*$C$28</f>
        <v>5.0230985937627534E+92</v>
      </c>
      <c r="TIH28" s="222">
        <f t="shared" ref="TIH28" si="13743">TIF28*$C$28</f>
        <v>0</v>
      </c>
      <c r="TII28" s="222">
        <f t="shared" ref="TII28" si="13744">TIG28*$C$28</f>
        <v>5.173791551575636E+92</v>
      </c>
      <c r="TIJ28" s="222">
        <f t="shared" ref="TIJ28" si="13745">TIH28*$C$28</f>
        <v>0</v>
      </c>
      <c r="TIK28" s="222">
        <f t="shared" ref="TIK28" si="13746">TII28*$C$28</f>
        <v>5.3290052981229052E+92</v>
      </c>
      <c r="TIL28" s="222">
        <f t="shared" ref="TIL28" si="13747">TIJ28*$C$28</f>
        <v>0</v>
      </c>
      <c r="TIM28" s="222">
        <f t="shared" ref="TIM28" si="13748">TIK28*$C$28</f>
        <v>5.4888754570665921E+92</v>
      </c>
      <c r="TIN28" s="222">
        <f t="shared" ref="TIN28" si="13749">TIL28*$C$28</f>
        <v>0</v>
      </c>
      <c r="TIO28" s="222">
        <f t="shared" ref="TIO28" si="13750">TIM28*$C$28</f>
        <v>5.6535417207785905E+92</v>
      </c>
      <c r="TIP28" s="222">
        <f t="shared" ref="TIP28" si="13751">TIN28*$C$28</f>
        <v>0</v>
      </c>
      <c r="TIQ28" s="222">
        <f t="shared" ref="TIQ28" si="13752">TIO28*$C$28</f>
        <v>5.8231479724019484E+92</v>
      </c>
      <c r="TIR28" s="222">
        <f t="shared" ref="TIR28" si="13753">TIP28*$C$28</f>
        <v>0</v>
      </c>
      <c r="TIS28" s="222">
        <f t="shared" ref="TIS28" si="13754">TIQ28*$C$28</f>
        <v>5.9978424115740069E+92</v>
      </c>
      <c r="TIT28" s="222">
        <f t="shared" ref="TIT28" si="13755">TIR28*$C$28</f>
        <v>0</v>
      </c>
      <c r="TIU28" s="222">
        <f t="shared" ref="TIU28" si="13756">TIS28*$C$28</f>
        <v>6.1777776839212273E+92</v>
      </c>
      <c r="TIV28" s="222">
        <f t="shared" ref="TIV28" si="13757">TIT28*$C$28</f>
        <v>0</v>
      </c>
      <c r="TIW28" s="222">
        <f t="shared" ref="TIW28" si="13758">TIU28*$C$28</f>
        <v>6.363111014438864E+92</v>
      </c>
      <c r="TIX28" s="222">
        <f t="shared" ref="TIX28" si="13759">TIV28*$C$28</f>
        <v>0</v>
      </c>
      <c r="TIY28" s="222">
        <f t="shared" ref="TIY28" si="13760">TIW28*$C$28</f>
        <v>6.5540043448720298E+92</v>
      </c>
      <c r="TIZ28" s="222">
        <f t="shared" ref="TIZ28" si="13761">TIX28*$C$28</f>
        <v>0</v>
      </c>
      <c r="TJA28" s="222">
        <f t="shared" ref="TJA28" si="13762">TIY28*$C$28</f>
        <v>6.7506244752181912E+92</v>
      </c>
      <c r="TJB28" s="222">
        <f t="shared" ref="TJB28" si="13763">TIZ28*$C$28</f>
        <v>0</v>
      </c>
      <c r="TJC28" s="222">
        <f t="shared" ref="TJC28" si="13764">TJA28*$C$28</f>
        <v>6.9531432094747371E+92</v>
      </c>
      <c r="TJD28" s="222">
        <f t="shared" ref="TJD28" si="13765">TJB28*$C$28</f>
        <v>0</v>
      </c>
      <c r="TJE28" s="222">
        <f t="shared" ref="TJE28" si="13766">TJC28*$C$28</f>
        <v>7.1617375057589798E+92</v>
      </c>
      <c r="TJF28" s="222">
        <f t="shared" ref="TJF28" si="13767">TJD28*$C$28</f>
        <v>0</v>
      </c>
      <c r="TJG28" s="222">
        <f t="shared" ref="TJG28" si="13768">TJE28*$C$28</f>
        <v>7.3765896309317495E+92</v>
      </c>
      <c r="TJH28" s="222">
        <f t="shared" ref="TJH28" si="13769">TJF28*$C$28</f>
        <v>0</v>
      </c>
      <c r="TJI28" s="222">
        <f t="shared" ref="TJI28" si="13770">TJG28*$C$28</f>
        <v>7.5978873198597026E+92</v>
      </c>
      <c r="TJJ28" s="222">
        <f t="shared" ref="TJJ28" si="13771">TJH28*$C$28</f>
        <v>0</v>
      </c>
      <c r="TJK28" s="222">
        <f t="shared" ref="TJK28" si="13772">TJI28*$C$28</f>
        <v>7.8258239394554942E+92</v>
      </c>
      <c r="TJL28" s="222">
        <f t="shared" ref="TJL28" si="13773">TJJ28*$C$28</f>
        <v>0</v>
      </c>
      <c r="TJM28" s="222">
        <f t="shared" ref="TJM28" si="13774">TJK28*$C$28</f>
        <v>8.0605986576391595E+92</v>
      </c>
      <c r="TJN28" s="222">
        <f t="shared" ref="TJN28" si="13775">TJL28*$C$28</f>
        <v>0</v>
      </c>
      <c r="TJO28" s="222">
        <f t="shared" ref="TJO28" si="13776">TJM28*$C$28</f>
        <v>8.302416617368335E+92</v>
      </c>
      <c r="TJP28" s="222">
        <f t="shared" ref="TJP28" si="13777">TJN28*$C$28</f>
        <v>0</v>
      </c>
      <c r="TJQ28" s="222">
        <f t="shared" ref="TJQ28" si="13778">TJO28*$C$28</f>
        <v>8.551489115889385E+92</v>
      </c>
      <c r="TJR28" s="222">
        <f t="shared" ref="TJR28" si="13779">TJP28*$C$28</f>
        <v>0</v>
      </c>
      <c r="TJS28" s="222">
        <f t="shared" ref="TJS28" si="13780">TJQ28*$C$28</f>
        <v>8.8080337893660667E+92</v>
      </c>
      <c r="TJT28" s="222">
        <f t="shared" ref="TJT28" si="13781">TJR28*$C$28</f>
        <v>0</v>
      </c>
      <c r="TJU28" s="222">
        <f t="shared" ref="TJU28" si="13782">TJS28*$C$28</f>
        <v>9.072274803047049E+92</v>
      </c>
      <c r="TJV28" s="222">
        <f t="shared" ref="TJV28" si="13783">TJT28*$C$28</f>
        <v>0</v>
      </c>
      <c r="TJW28" s="222">
        <f t="shared" ref="TJW28" si="13784">TJU28*$C$28</f>
        <v>9.3444430471384608E+92</v>
      </c>
      <c r="TJX28" s="222">
        <f t="shared" ref="TJX28" si="13785">TJV28*$C$28</f>
        <v>0</v>
      </c>
      <c r="TJY28" s="222">
        <f t="shared" ref="TJY28" si="13786">TJW28*$C$28</f>
        <v>9.6247763385526143E+92</v>
      </c>
      <c r="TJZ28" s="222">
        <f t="shared" ref="TJZ28" si="13787">TJX28*$C$28</f>
        <v>0</v>
      </c>
      <c r="TKA28" s="222">
        <f t="shared" ref="TKA28" si="13788">TJY28*$C$28</f>
        <v>9.9135196287091934E+92</v>
      </c>
      <c r="TKB28" s="222">
        <f t="shared" ref="TKB28" si="13789">TJZ28*$C$28</f>
        <v>0</v>
      </c>
      <c r="TKC28" s="222">
        <f t="shared" ref="TKC28" si="13790">TKA28*$C$28</f>
        <v>1.021092521757047E+93</v>
      </c>
      <c r="TKD28" s="222">
        <f t="shared" ref="TKD28" si="13791">TKB28*$C$28</f>
        <v>0</v>
      </c>
      <c r="TKE28" s="222">
        <f t="shared" ref="TKE28" si="13792">TKC28*$C$28</f>
        <v>1.0517252974097584E+93</v>
      </c>
      <c r="TKF28" s="222">
        <f t="shared" ref="TKF28" si="13793">TKD28*$C$28</f>
        <v>0</v>
      </c>
      <c r="TKG28" s="222">
        <f t="shared" ref="TKG28" si="13794">TKE28*$C$28</f>
        <v>1.0832770563320512E+93</v>
      </c>
      <c r="TKH28" s="222">
        <f t="shared" ref="TKH28" si="13795">TKF28*$C$28</f>
        <v>0</v>
      </c>
      <c r="TKI28" s="222">
        <f t="shared" ref="TKI28" si="13796">TKG28*$C$28</f>
        <v>1.1157753680220127E+93</v>
      </c>
      <c r="TKJ28" s="222">
        <f t="shared" ref="TKJ28" si="13797">TKH28*$C$28</f>
        <v>0</v>
      </c>
      <c r="TKK28" s="222">
        <f t="shared" ref="TKK28" si="13798">TKI28*$C$28</f>
        <v>1.1492486290626732E+93</v>
      </c>
      <c r="TKL28" s="222">
        <f t="shared" ref="TKL28" si="13799">TKJ28*$C$28</f>
        <v>0</v>
      </c>
      <c r="TKM28" s="222">
        <f t="shared" ref="TKM28" si="13800">TKK28*$C$28</f>
        <v>1.1837260879345535E+93</v>
      </c>
      <c r="TKN28" s="222">
        <f t="shared" ref="TKN28" si="13801">TKL28*$C$28</f>
        <v>0</v>
      </c>
      <c r="TKO28" s="222">
        <f t="shared" ref="TKO28" si="13802">TKM28*$C$28</f>
        <v>1.21923787057259E+93</v>
      </c>
      <c r="TKP28" s="222">
        <f t="shared" ref="TKP28" si="13803">TKN28*$C$28</f>
        <v>0</v>
      </c>
      <c r="TKQ28" s="222">
        <f t="shared" ref="TKQ28" si="13804">TKO28*$C$28</f>
        <v>1.2558150066897678E+93</v>
      </c>
      <c r="TKR28" s="222">
        <f t="shared" ref="TKR28" si="13805">TKP28*$C$28</f>
        <v>0</v>
      </c>
      <c r="TKS28" s="222">
        <f t="shared" ref="TKS28" si="13806">TKQ28*$C$28</f>
        <v>1.2934894568904609E+93</v>
      </c>
      <c r="TKT28" s="222">
        <f t="shared" ref="TKT28" si="13807">TKR28*$C$28</f>
        <v>0</v>
      </c>
      <c r="TKU28" s="222">
        <f t="shared" ref="TKU28" si="13808">TKS28*$C$28</f>
        <v>1.3322941405971748E+93</v>
      </c>
      <c r="TKV28" s="222">
        <f t="shared" ref="TKV28" si="13809">TKT28*$C$28</f>
        <v>0</v>
      </c>
      <c r="TKW28" s="222">
        <f t="shared" ref="TKW28" si="13810">TKU28*$C$28</f>
        <v>1.3722629648150902E+93</v>
      </c>
      <c r="TKX28" s="222">
        <f t="shared" ref="TKX28" si="13811">TKV28*$C$28</f>
        <v>0</v>
      </c>
      <c r="TKY28" s="222">
        <f t="shared" ref="TKY28" si="13812">TKW28*$C$28</f>
        <v>1.4134308537595428E+93</v>
      </c>
      <c r="TKZ28" s="222">
        <f t="shared" ref="TKZ28" si="13813">TKX28*$C$28</f>
        <v>0</v>
      </c>
      <c r="TLA28" s="222">
        <f t="shared" ref="TLA28" si="13814">TKY28*$C$28</f>
        <v>1.4558337793723291E+93</v>
      </c>
      <c r="TLB28" s="222">
        <f t="shared" ref="TLB28" si="13815">TKZ28*$C$28</f>
        <v>0</v>
      </c>
      <c r="TLC28" s="222">
        <f t="shared" ref="TLC28" si="13816">TLA28*$C$28</f>
        <v>1.4995087927534989E+93</v>
      </c>
      <c r="TLD28" s="222">
        <f t="shared" ref="TLD28" si="13817">TLB28*$C$28</f>
        <v>0</v>
      </c>
      <c r="TLE28" s="222">
        <f t="shared" ref="TLE28" si="13818">TLC28*$C$28</f>
        <v>1.5444940565361039E+93</v>
      </c>
      <c r="TLF28" s="222">
        <f t="shared" ref="TLF28" si="13819">TLD28*$C$28</f>
        <v>0</v>
      </c>
      <c r="TLG28" s="222">
        <f t="shared" ref="TLG28" si="13820">TLE28*$C$28</f>
        <v>1.5908288782321872E+93</v>
      </c>
      <c r="TLH28" s="222">
        <f t="shared" ref="TLH28" si="13821">TLF28*$C$28</f>
        <v>0</v>
      </c>
      <c r="TLI28" s="222">
        <f t="shared" ref="TLI28" si="13822">TLG28*$C$28</f>
        <v>1.6385537445791528E+93</v>
      </c>
      <c r="TLJ28" s="222">
        <f t="shared" ref="TLJ28" si="13823">TLH28*$C$28</f>
        <v>0</v>
      </c>
      <c r="TLK28" s="222">
        <f t="shared" ref="TLK28" si="13824">TLI28*$C$28</f>
        <v>1.6877103569165274E+93</v>
      </c>
      <c r="TLL28" s="222">
        <f t="shared" ref="TLL28" si="13825">TLJ28*$C$28</f>
        <v>0</v>
      </c>
      <c r="TLM28" s="222">
        <f t="shared" ref="TLM28" si="13826">TLK28*$C$28</f>
        <v>1.7383416676240232E+93</v>
      </c>
      <c r="TLN28" s="222">
        <f t="shared" ref="TLN28" si="13827">TLL28*$C$28</f>
        <v>0</v>
      </c>
      <c r="TLO28" s="222">
        <f t="shared" ref="TLO28" si="13828">TLM28*$C$28</f>
        <v>1.7904919176527441E+93</v>
      </c>
      <c r="TLP28" s="222">
        <f t="shared" ref="TLP28" si="13829">TLN28*$C$28</f>
        <v>0</v>
      </c>
      <c r="TLQ28" s="222">
        <f t="shared" ref="TLQ28" si="13830">TLO28*$C$28</f>
        <v>1.8442066751823265E+93</v>
      </c>
      <c r="TLR28" s="222">
        <f t="shared" ref="TLR28" si="13831">TLP28*$C$28</f>
        <v>0</v>
      </c>
      <c r="TLS28" s="222">
        <f t="shared" ref="TLS28" si="13832">TLQ28*$C$28</f>
        <v>1.8995328754377962E+93</v>
      </c>
      <c r="TLT28" s="222">
        <f t="shared" ref="TLT28" si="13833">TLR28*$C$28</f>
        <v>0</v>
      </c>
      <c r="TLU28" s="222">
        <f t="shared" ref="TLU28" si="13834">TLS28*$C$28</f>
        <v>1.9565188617009302E+93</v>
      </c>
      <c r="TLV28" s="222">
        <f t="shared" ref="TLV28" si="13835">TLT28*$C$28</f>
        <v>0</v>
      </c>
      <c r="TLW28" s="222">
        <f t="shared" ref="TLW28" si="13836">TLU28*$C$28</f>
        <v>2.0152144275519581E+93</v>
      </c>
      <c r="TLX28" s="222">
        <f t="shared" ref="TLX28" si="13837">TLV28*$C$28</f>
        <v>0</v>
      </c>
      <c r="TLY28" s="222">
        <f t="shared" ref="TLY28" si="13838">TLW28*$C$28</f>
        <v>2.0756708603785168E+93</v>
      </c>
      <c r="TLZ28" s="222">
        <f t="shared" ref="TLZ28" si="13839">TLX28*$C$28</f>
        <v>0</v>
      </c>
      <c r="TMA28" s="222">
        <f t="shared" ref="TMA28" si="13840">TLY28*$C$28</f>
        <v>2.1379409861898721E+93</v>
      </c>
      <c r="TMB28" s="222">
        <f t="shared" ref="TMB28" si="13841">TLZ28*$C$28</f>
        <v>0</v>
      </c>
      <c r="TMC28" s="222">
        <f t="shared" ref="TMC28" si="13842">TMA28*$C$28</f>
        <v>2.2020792157755681E+93</v>
      </c>
      <c r="TMD28" s="222">
        <f t="shared" ref="TMD28" si="13843">TMB28*$C$28</f>
        <v>0</v>
      </c>
      <c r="TME28" s="222">
        <f t="shared" ref="TME28" si="13844">TMC28*$C$28</f>
        <v>2.2681415922488352E+93</v>
      </c>
      <c r="TMF28" s="222">
        <f t="shared" ref="TMF28" si="13845">TMD28*$C$28</f>
        <v>0</v>
      </c>
      <c r="TMG28" s="222">
        <f t="shared" ref="TMG28" si="13846">TME28*$C$28</f>
        <v>2.3361858400163001E+93</v>
      </c>
      <c r="TMH28" s="222">
        <f t="shared" ref="TMH28" si="13847">TMF28*$C$28</f>
        <v>0</v>
      </c>
      <c r="TMI28" s="222">
        <f t="shared" ref="TMI28" si="13848">TMG28*$C$28</f>
        <v>2.4062714152167893E+93</v>
      </c>
      <c r="TMJ28" s="222">
        <f t="shared" ref="TMJ28" si="13849">TMH28*$C$28</f>
        <v>0</v>
      </c>
      <c r="TMK28" s="222">
        <f t="shared" ref="TMK28" si="13850">TMI28*$C$28</f>
        <v>2.4784595576732931E+93</v>
      </c>
      <c r="TML28" s="222">
        <f t="shared" ref="TML28" si="13851">TMJ28*$C$28</f>
        <v>0</v>
      </c>
      <c r="TMM28" s="222">
        <f t="shared" ref="TMM28" si="13852">TMK28*$C$28</f>
        <v>2.5528133444034917E+93</v>
      </c>
      <c r="TMN28" s="222">
        <f t="shared" ref="TMN28" si="13853">TML28*$C$28</f>
        <v>0</v>
      </c>
      <c r="TMO28" s="222">
        <f t="shared" ref="TMO28" si="13854">TMM28*$C$28</f>
        <v>2.6293977447355965E+93</v>
      </c>
      <c r="TMP28" s="222">
        <f t="shared" ref="TMP28" si="13855">TMN28*$C$28</f>
        <v>0</v>
      </c>
      <c r="TMQ28" s="222">
        <f t="shared" ref="TMQ28" si="13856">TMO28*$C$28</f>
        <v>2.7082796770776646E+93</v>
      </c>
      <c r="TMR28" s="222">
        <f t="shared" ref="TMR28" si="13857">TMP28*$C$28</f>
        <v>0</v>
      </c>
      <c r="TMS28" s="222">
        <f t="shared" ref="TMS28" si="13858">TMQ28*$C$28</f>
        <v>2.7895280673899946E+93</v>
      </c>
      <c r="TMT28" s="222">
        <f t="shared" ref="TMT28" si="13859">TMR28*$C$28</f>
        <v>0</v>
      </c>
      <c r="TMU28" s="222">
        <f t="shared" ref="TMU28" si="13860">TMS28*$C$28</f>
        <v>2.8732139094116947E+93</v>
      </c>
      <c r="TMV28" s="222">
        <f t="shared" ref="TMV28" si="13861">TMT28*$C$28</f>
        <v>0</v>
      </c>
      <c r="TMW28" s="222">
        <f t="shared" ref="TMW28" si="13862">TMU28*$C$28</f>
        <v>2.9594103266940458E+93</v>
      </c>
      <c r="TMX28" s="222">
        <f t="shared" ref="TMX28" si="13863">TMV28*$C$28</f>
        <v>0</v>
      </c>
      <c r="TMY28" s="222">
        <f t="shared" ref="TMY28" si="13864">TMW28*$C$28</f>
        <v>3.0481926364948673E+93</v>
      </c>
      <c r="TMZ28" s="222">
        <f t="shared" ref="TMZ28" si="13865">TMX28*$C$28</f>
        <v>0</v>
      </c>
      <c r="TNA28" s="222">
        <f t="shared" ref="TNA28" si="13866">TMY28*$C$28</f>
        <v>3.1396384155897136E+93</v>
      </c>
      <c r="TNB28" s="222">
        <f t="shared" ref="TNB28" si="13867">TMZ28*$C$28</f>
        <v>0</v>
      </c>
      <c r="TNC28" s="222">
        <f t="shared" ref="TNC28" si="13868">TNA28*$C$28</f>
        <v>3.2338275680574049E+93</v>
      </c>
      <c r="TND28" s="222">
        <f t="shared" ref="TND28" si="13869">TNB28*$C$28</f>
        <v>0</v>
      </c>
      <c r="TNE28" s="222">
        <f t="shared" ref="TNE28" si="13870">TNC28*$C$28</f>
        <v>3.3308423950991271E+93</v>
      </c>
      <c r="TNF28" s="222">
        <f t="shared" ref="TNF28" si="13871">TND28*$C$28</f>
        <v>0</v>
      </c>
      <c r="TNG28" s="222">
        <f t="shared" ref="TNG28" si="13872">TNE28*$C$28</f>
        <v>3.4307676669521009E+93</v>
      </c>
      <c r="TNH28" s="222">
        <f t="shared" ref="TNH28" si="13873">TNF28*$C$28</f>
        <v>0</v>
      </c>
      <c r="TNI28" s="222">
        <f t="shared" ref="TNI28" si="13874">TNG28*$C$28</f>
        <v>3.5336906969606642E+93</v>
      </c>
      <c r="TNJ28" s="222">
        <f t="shared" ref="TNJ28" si="13875">TNH28*$C$28</f>
        <v>0</v>
      </c>
      <c r="TNK28" s="222">
        <f t="shared" ref="TNK28" si="13876">TNI28*$C$28</f>
        <v>3.6397014178694841E+93</v>
      </c>
      <c r="TNL28" s="222">
        <f t="shared" ref="TNL28" si="13877">TNJ28*$C$28</f>
        <v>0</v>
      </c>
      <c r="TNM28" s="222">
        <f t="shared" ref="TNM28" si="13878">TNK28*$C$28</f>
        <v>3.7488924604055685E+93</v>
      </c>
      <c r="TNN28" s="222">
        <f t="shared" ref="TNN28" si="13879">TNL28*$C$28</f>
        <v>0</v>
      </c>
      <c r="TNO28" s="222">
        <f t="shared" ref="TNO28" si="13880">TNM28*$C$28</f>
        <v>3.8613592342177355E+93</v>
      </c>
      <c r="TNP28" s="222">
        <f t="shared" ref="TNP28" si="13881">TNN28*$C$28</f>
        <v>0</v>
      </c>
      <c r="TNQ28" s="222">
        <f t="shared" ref="TNQ28" si="13882">TNO28*$C$28</f>
        <v>3.9772000112442677E+93</v>
      </c>
      <c r="TNR28" s="222">
        <f t="shared" ref="TNR28" si="13883">TNP28*$C$28</f>
        <v>0</v>
      </c>
      <c r="TNS28" s="222">
        <f t="shared" ref="TNS28" si="13884">TNQ28*$C$28</f>
        <v>4.0965160115815959E+93</v>
      </c>
      <c r="TNT28" s="222">
        <f t="shared" ref="TNT28" si="13885">TNR28*$C$28</f>
        <v>0</v>
      </c>
      <c r="TNU28" s="222">
        <f t="shared" ref="TNU28" si="13886">TNS28*$C$28</f>
        <v>4.2194114919290437E+93</v>
      </c>
      <c r="TNV28" s="222">
        <f t="shared" ref="TNV28" si="13887">TNT28*$C$28</f>
        <v>0</v>
      </c>
      <c r="TNW28" s="222">
        <f t="shared" ref="TNW28" si="13888">TNU28*$C$28</f>
        <v>4.3459938366869154E+93</v>
      </c>
      <c r="TNX28" s="222">
        <f t="shared" ref="TNX28" si="13889">TNV28*$C$28</f>
        <v>0</v>
      </c>
      <c r="TNY28" s="222">
        <f t="shared" ref="TNY28" si="13890">TNW28*$C$28</f>
        <v>4.4763736517875231E+93</v>
      </c>
      <c r="TNZ28" s="222">
        <f t="shared" ref="TNZ28" si="13891">TNX28*$C$28</f>
        <v>0</v>
      </c>
      <c r="TOA28" s="222">
        <f t="shared" ref="TOA28" si="13892">TNY28*$C$28</f>
        <v>4.6106648613411492E+93</v>
      </c>
      <c r="TOB28" s="222">
        <f t="shared" ref="TOB28" si="13893">TNZ28*$C$28</f>
        <v>0</v>
      </c>
      <c r="TOC28" s="222">
        <f t="shared" ref="TOC28" si="13894">TOA28*$C$28</f>
        <v>4.7489848071813837E+93</v>
      </c>
      <c r="TOD28" s="222">
        <f t="shared" ref="TOD28" si="13895">TOB28*$C$28</f>
        <v>0</v>
      </c>
      <c r="TOE28" s="222">
        <f t="shared" ref="TOE28" si="13896">TOC28*$C$28</f>
        <v>4.891454351396825E+93</v>
      </c>
      <c r="TOF28" s="222">
        <f t="shared" ref="TOF28" si="13897">TOD28*$C$28</f>
        <v>0</v>
      </c>
      <c r="TOG28" s="222">
        <f t="shared" ref="TOG28" si="13898">TOE28*$C$28</f>
        <v>5.0381979819387295E+93</v>
      </c>
      <c r="TOH28" s="222">
        <f t="shared" ref="TOH28" si="13899">TOF28*$C$28</f>
        <v>0</v>
      </c>
      <c r="TOI28" s="222">
        <f t="shared" ref="TOI28" si="13900">TOG28*$C$28</f>
        <v>5.1893439213968911E+93</v>
      </c>
      <c r="TOJ28" s="222">
        <f t="shared" ref="TOJ28" si="13901">TOH28*$C$28</f>
        <v>0</v>
      </c>
      <c r="TOK28" s="222">
        <f t="shared" ref="TOK28" si="13902">TOI28*$C$28</f>
        <v>5.3450242390387981E+93</v>
      </c>
      <c r="TOL28" s="222">
        <f t="shared" ref="TOL28" si="13903">TOJ28*$C$28</f>
        <v>0</v>
      </c>
      <c r="TOM28" s="222">
        <f t="shared" ref="TOM28" si="13904">TOK28*$C$28</f>
        <v>5.5053749662099622E+93</v>
      </c>
      <c r="TON28" s="222">
        <f t="shared" ref="TON28" si="13905">TOL28*$C$28</f>
        <v>0</v>
      </c>
      <c r="TOO28" s="222">
        <f t="shared" ref="TOO28" si="13906">TOM28*$C$28</f>
        <v>5.6705362151962612E+93</v>
      </c>
      <c r="TOP28" s="222">
        <f t="shared" ref="TOP28" si="13907">TON28*$C$28</f>
        <v>0</v>
      </c>
      <c r="TOQ28" s="222">
        <f t="shared" ref="TOQ28" si="13908">TOO28*$C$28</f>
        <v>5.8406523016521488E+93</v>
      </c>
      <c r="TOR28" s="222">
        <f t="shared" ref="TOR28" si="13909">TOP28*$C$28</f>
        <v>0</v>
      </c>
      <c r="TOS28" s="222">
        <f t="shared" ref="TOS28" si="13910">TOQ28*$C$28</f>
        <v>6.0158718707017132E+93</v>
      </c>
      <c r="TOT28" s="222">
        <f t="shared" ref="TOT28" si="13911">TOR28*$C$28</f>
        <v>0</v>
      </c>
      <c r="TOU28" s="222">
        <f t="shared" ref="TOU28" si="13912">TOS28*$C$28</f>
        <v>6.1963480268227651E+93</v>
      </c>
      <c r="TOV28" s="222">
        <f t="shared" ref="TOV28" si="13913">TOT28*$C$28</f>
        <v>0</v>
      </c>
      <c r="TOW28" s="222">
        <f t="shared" ref="TOW28" si="13914">TOU28*$C$28</f>
        <v>6.382238467627448E+93</v>
      </c>
      <c r="TOX28" s="222">
        <f t="shared" ref="TOX28" si="13915">TOV28*$C$28</f>
        <v>0</v>
      </c>
      <c r="TOY28" s="222">
        <f t="shared" ref="TOY28" si="13916">TOW28*$C$28</f>
        <v>6.5737056216562717E+93</v>
      </c>
      <c r="TOZ28" s="222">
        <f t="shared" ref="TOZ28" si="13917">TOX28*$C$28</f>
        <v>0</v>
      </c>
      <c r="TPA28" s="222">
        <f t="shared" ref="TPA28" si="13918">TOY28*$C$28</f>
        <v>6.7709167903059599E+93</v>
      </c>
      <c r="TPB28" s="222">
        <f t="shared" ref="TPB28" si="13919">TOZ28*$C$28</f>
        <v>0</v>
      </c>
      <c r="TPC28" s="222">
        <f t="shared" ref="TPC28" si="13920">TPA28*$C$28</f>
        <v>6.9740442940151386E+93</v>
      </c>
      <c r="TPD28" s="222">
        <f t="shared" ref="TPD28" si="13921">TPB28*$C$28</f>
        <v>0</v>
      </c>
      <c r="TPE28" s="222">
        <f t="shared" ref="TPE28" si="13922">TPC28*$C$28</f>
        <v>7.1832656228355926E+93</v>
      </c>
      <c r="TPF28" s="222">
        <f t="shared" ref="TPF28" si="13923">TPD28*$C$28</f>
        <v>0</v>
      </c>
      <c r="TPG28" s="222">
        <f t="shared" ref="TPG28" si="13924">TPE28*$C$28</f>
        <v>7.3987635915206607E+93</v>
      </c>
      <c r="TPH28" s="222">
        <f t="shared" ref="TPH28" si="13925">TPF28*$C$28</f>
        <v>0</v>
      </c>
      <c r="TPI28" s="222">
        <f t="shared" ref="TPI28" si="13926">TPG28*$C$28</f>
        <v>7.6207264992662811E+93</v>
      </c>
      <c r="TPJ28" s="222">
        <f t="shared" ref="TPJ28" si="13927">TPH28*$C$28</f>
        <v>0</v>
      </c>
      <c r="TPK28" s="222">
        <f t="shared" ref="TPK28" si="13928">TPI28*$C$28</f>
        <v>7.8493482942442694E+93</v>
      </c>
      <c r="TPL28" s="222">
        <f t="shared" ref="TPL28" si="13929">TPJ28*$C$28</f>
        <v>0</v>
      </c>
      <c r="TPM28" s="222">
        <f t="shared" ref="TPM28" si="13930">TPK28*$C$28</f>
        <v>8.0848287430715974E+93</v>
      </c>
      <c r="TPN28" s="222">
        <f t="shared" ref="TPN28" si="13931">TPL28*$C$28</f>
        <v>0</v>
      </c>
      <c r="TPO28" s="222">
        <f t="shared" ref="TPO28" si="13932">TPM28*$C$28</f>
        <v>8.3273736053637453E+93</v>
      </c>
      <c r="TPP28" s="222">
        <f t="shared" ref="TPP28" si="13933">TPN28*$C$28</f>
        <v>0</v>
      </c>
      <c r="TPQ28" s="222">
        <f t="shared" ref="TPQ28" si="13934">TPO28*$C$28</f>
        <v>8.5771948135246587E+93</v>
      </c>
      <c r="TPR28" s="222">
        <f t="shared" ref="TPR28" si="13935">TPP28*$C$28</f>
        <v>0</v>
      </c>
      <c r="TPS28" s="222">
        <f t="shared" ref="TPS28" si="13936">TPQ28*$C$28</f>
        <v>8.8345106579303993E+93</v>
      </c>
      <c r="TPT28" s="222">
        <f t="shared" ref="TPT28" si="13937">TPR28*$C$28</f>
        <v>0</v>
      </c>
      <c r="TPU28" s="222">
        <f t="shared" ref="TPU28" si="13938">TPS28*$C$28</f>
        <v>9.0995459776683107E+93</v>
      </c>
      <c r="TPV28" s="222">
        <f t="shared" ref="TPV28" si="13939">TPT28*$C$28</f>
        <v>0</v>
      </c>
      <c r="TPW28" s="222">
        <f t="shared" ref="TPW28" si="13940">TPU28*$C$28</f>
        <v>9.3725323569983609E+93</v>
      </c>
      <c r="TPX28" s="222">
        <f t="shared" ref="TPX28" si="13941">TPV28*$C$28</f>
        <v>0</v>
      </c>
      <c r="TPY28" s="222">
        <f t="shared" ref="TPY28" si="13942">TPW28*$C$28</f>
        <v>9.6537083277083124E+93</v>
      </c>
      <c r="TPZ28" s="222">
        <f t="shared" ref="TPZ28" si="13943">TPX28*$C$28</f>
        <v>0</v>
      </c>
      <c r="TQA28" s="222">
        <f t="shared" ref="TQA28" si="13944">TPY28*$C$28</f>
        <v>9.9433195775395621E+93</v>
      </c>
      <c r="TQB28" s="222">
        <f t="shared" ref="TQB28" si="13945">TPZ28*$C$28</f>
        <v>0</v>
      </c>
      <c r="TQC28" s="222">
        <f t="shared" ref="TQC28" si="13946">TQA28*$C$28</f>
        <v>1.0241619164865749E+94</v>
      </c>
      <c r="TQD28" s="222">
        <f t="shared" ref="TQD28" si="13947">TQB28*$C$28</f>
        <v>0</v>
      </c>
      <c r="TQE28" s="222">
        <f t="shared" ref="TQE28" si="13948">TQC28*$C$28</f>
        <v>1.0548867739811721E+94</v>
      </c>
      <c r="TQF28" s="222">
        <f t="shared" ref="TQF28" si="13949">TQD28*$C$28</f>
        <v>0</v>
      </c>
      <c r="TQG28" s="222">
        <f t="shared" ref="TQG28" si="13950">TQE28*$C$28</f>
        <v>1.0865333772006073E+94</v>
      </c>
      <c r="TQH28" s="222">
        <f t="shared" ref="TQH28" si="13951">TQF28*$C$28</f>
        <v>0</v>
      </c>
      <c r="TQI28" s="222">
        <f t="shared" ref="TQI28" si="13952">TQG28*$C$28</f>
        <v>1.1191293785166256E+94</v>
      </c>
      <c r="TQJ28" s="222">
        <f t="shared" ref="TQJ28" si="13953">TQH28*$C$28</f>
        <v>0</v>
      </c>
      <c r="TQK28" s="222">
        <f t="shared" ref="TQK28" si="13954">TQI28*$C$28</f>
        <v>1.1527032598721244E+94</v>
      </c>
      <c r="TQL28" s="222">
        <f t="shared" ref="TQL28" si="13955">TQJ28*$C$28</f>
        <v>0</v>
      </c>
      <c r="TQM28" s="222">
        <f t="shared" ref="TQM28" si="13956">TQK28*$C$28</f>
        <v>1.1872843576682882E+94</v>
      </c>
      <c r="TQN28" s="222">
        <f t="shared" ref="TQN28" si="13957">TQL28*$C$28</f>
        <v>0</v>
      </c>
      <c r="TQO28" s="222">
        <f t="shared" ref="TQO28" si="13958">TQM28*$C$28</f>
        <v>1.2229028883983369E+94</v>
      </c>
      <c r="TQP28" s="222">
        <f t="shared" ref="TQP28" si="13959">TQN28*$C$28</f>
        <v>0</v>
      </c>
      <c r="TQQ28" s="222">
        <f t="shared" ref="TQQ28" si="13960">TQO28*$C$28</f>
        <v>1.259589975050287E+94</v>
      </c>
      <c r="TQR28" s="222">
        <f t="shared" ref="TQR28" si="13961">TQP28*$C$28</f>
        <v>0</v>
      </c>
      <c r="TQS28" s="222">
        <f t="shared" ref="TQS28" si="13962">TQQ28*$C$28</f>
        <v>1.2973776743017957E+94</v>
      </c>
      <c r="TQT28" s="222">
        <f t="shared" ref="TQT28" si="13963">TQR28*$C$28</f>
        <v>0</v>
      </c>
      <c r="TQU28" s="222">
        <f t="shared" ref="TQU28" si="13964">TQS28*$C$28</f>
        <v>1.3362990045308495E+94</v>
      </c>
      <c r="TQV28" s="222">
        <f t="shared" ref="TQV28" si="13965">TQT28*$C$28</f>
        <v>0</v>
      </c>
      <c r="TQW28" s="222">
        <f t="shared" ref="TQW28" si="13966">TQU28*$C$28</f>
        <v>1.376387974666775E+94</v>
      </c>
      <c r="TQX28" s="222">
        <f t="shared" ref="TQX28" si="13967">TQV28*$C$28</f>
        <v>0</v>
      </c>
      <c r="TQY28" s="222">
        <f t="shared" ref="TQY28" si="13968">TQW28*$C$28</f>
        <v>1.4176796139067783E+94</v>
      </c>
      <c r="TQZ28" s="222">
        <f t="shared" ref="TQZ28" si="13969">TQX28*$C$28</f>
        <v>0</v>
      </c>
      <c r="TRA28" s="222">
        <f t="shared" ref="TRA28" si="13970">TQY28*$C$28</f>
        <v>1.4602100023239817E+94</v>
      </c>
      <c r="TRB28" s="222">
        <f t="shared" ref="TRB28" si="13971">TQZ28*$C$28</f>
        <v>0</v>
      </c>
      <c r="TRC28" s="222">
        <f t="shared" ref="TRC28" si="13972">TRA28*$C$28</f>
        <v>1.5040163023937011E+94</v>
      </c>
      <c r="TRD28" s="222">
        <f t="shared" ref="TRD28" si="13973">TRB28*$C$28</f>
        <v>0</v>
      </c>
      <c r="TRE28" s="222">
        <f t="shared" ref="TRE28" si="13974">TRC28*$C$28</f>
        <v>1.5491367914655122E+94</v>
      </c>
      <c r="TRF28" s="222">
        <f t="shared" ref="TRF28" si="13975">TRD28*$C$28</f>
        <v>0</v>
      </c>
      <c r="TRG28" s="222">
        <f t="shared" ref="TRG28" si="13976">TRE28*$C$28</f>
        <v>1.5956108952094776E+94</v>
      </c>
      <c r="TRH28" s="222">
        <f t="shared" ref="TRH28" si="13977">TRF28*$C$28</f>
        <v>0</v>
      </c>
      <c r="TRI28" s="222">
        <f t="shared" ref="TRI28" si="13978">TRG28*$C$28</f>
        <v>1.6434792220657619E+94</v>
      </c>
      <c r="TRJ28" s="222">
        <f t="shared" ref="TRJ28" si="13979">TRH28*$C$28</f>
        <v>0</v>
      </c>
      <c r="TRK28" s="222">
        <f t="shared" ref="TRK28" si="13980">TRI28*$C$28</f>
        <v>1.6927835987277349E+94</v>
      </c>
      <c r="TRL28" s="222">
        <f t="shared" ref="TRL28" si="13981">TRJ28*$C$28</f>
        <v>0</v>
      </c>
      <c r="TRM28" s="222">
        <f t="shared" ref="TRM28" si="13982">TRK28*$C$28</f>
        <v>1.7435671066895671E+94</v>
      </c>
      <c r="TRN28" s="222">
        <f t="shared" ref="TRN28" si="13983">TRL28*$C$28</f>
        <v>0</v>
      </c>
      <c r="TRO28" s="222">
        <f t="shared" ref="TRO28" si="13984">TRM28*$C$28</f>
        <v>1.7958741198902543E+94</v>
      </c>
      <c r="TRP28" s="222">
        <f t="shared" ref="TRP28" si="13985">TRN28*$C$28</f>
        <v>0</v>
      </c>
      <c r="TRQ28" s="222">
        <f t="shared" ref="TRQ28" si="13986">TRO28*$C$28</f>
        <v>1.8497503434869619E+94</v>
      </c>
      <c r="TRR28" s="222">
        <f t="shared" ref="TRR28" si="13987">TRP28*$C$28</f>
        <v>0</v>
      </c>
      <c r="TRS28" s="222">
        <f t="shared" ref="TRS28" si="13988">TRQ28*$C$28</f>
        <v>1.9052428537915706E+94</v>
      </c>
      <c r="TRT28" s="222">
        <f t="shared" ref="TRT28" si="13989">TRR28*$C$28</f>
        <v>0</v>
      </c>
      <c r="TRU28" s="222">
        <f t="shared" ref="TRU28" si="13990">TRS28*$C$28</f>
        <v>1.962400139405318E+94</v>
      </c>
      <c r="TRV28" s="222">
        <f t="shared" ref="TRV28" si="13991">TRT28*$C$28</f>
        <v>0</v>
      </c>
      <c r="TRW28" s="222">
        <f t="shared" ref="TRW28" si="13992">TRU28*$C$28</f>
        <v>2.0212721435874777E+94</v>
      </c>
      <c r="TRX28" s="222">
        <f t="shared" ref="TRX28" si="13993">TRV28*$C$28</f>
        <v>0</v>
      </c>
      <c r="TRY28" s="222">
        <f t="shared" ref="TRY28" si="13994">TRW28*$C$28</f>
        <v>2.0819103078951022E+94</v>
      </c>
      <c r="TRZ28" s="222">
        <f t="shared" ref="TRZ28" si="13995">TRX28*$C$28</f>
        <v>0</v>
      </c>
      <c r="TSA28" s="222">
        <f t="shared" ref="TSA28" si="13996">TRY28*$C$28</f>
        <v>2.1443676171319552E+94</v>
      </c>
      <c r="TSB28" s="222">
        <f t="shared" ref="TSB28" si="13997">TRZ28*$C$28</f>
        <v>0</v>
      </c>
      <c r="TSC28" s="222">
        <f t="shared" ref="TSC28" si="13998">TSA28*$C$28</f>
        <v>2.2086986456459138E+94</v>
      </c>
      <c r="TSD28" s="222">
        <f t="shared" ref="TSD28" si="13999">TSB28*$C$28</f>
        <v>0</v>
      </c>
      <c r="TSE28" s="222">
        <f t="shared" ref="TSE28" si="14000">TSC28*$C$28</f>
        <v>2.2749596050152912E+94</v>
      </c>
      <c r="TSF28" s="222">
        <f t="shared" ref="TSF28" si="14001">TSD28*$C$28</f>
        <v>0</v>
      </c>
      <c r="TSG28" s="222">
        <f t="shared" ref="TSG28" si="14002">TSE28*$C$28</f>
        <v>2.34320839316575E+94</v>
      </c>
      <c r="TSH28" s="222">
        <f t="shared" ref="TSH28" si="14003">TSF28*$C$28</f>
        <v>0</v>
      </c>
      <c r="TSI28" s="222">
        <f t="shared" ref="TSI28" si="14004">TSG28*$C$28</f>
        <v>2.4135046449607224E+94</v>
      </c>
      <c r="TSJ28" s="222">
        <f t="shared" ref="TSJ28" si="14005">TSH28*$C$28</f>
        <v>0</v>
      </c>
      <c r="TSK28" s="222">
        <f t="shared" ref="TSK28" si="14006">TSI28*$C$28</f>
        <v>2.4859097843095442E+94</v>
      </c>
      <c r="TSL28" s="222">
        <f t="shared" ref="TSL28" si="14007">TSJ28*$C$28</f>
        <v>0</v>
      </c>
      <c r="TSM28" s="222">
        <f t="shared" ref="TSM28" si="14008">TSK28*$C$28</f>
        <v>2.5604870778388305E+94</v>
      </c>
      <c r="TSN28" s="222">
        <f t="shared" ref="TSN28" si="14009">TSL28*$C$28</f>
        <v>0</v>
      </c>
      <c r="TSO28" s="222">
        <f t="shared" ref="TSO28" si="14010">TSM28*$C$28</f>
        <v>2.6373016901739957E+94</v>
      </c>
      <c r="TSP28" s="222">
        <f t="shared" ref="TSP28" si="14011">TSN28*$C$28</f>
        <v>0</v>
      </c>
      <c r="TSQ28" s="222">
        <f t="shared" ref="TSQ28" si="14012">TSO28*$C$28</f>
        <v>2.7164207408792157E+94</v>
      </c>
      <c r="TSR28" s="222">
        <f t="shared" ref="TSR28" si="14013">TSP28*$C$28</f>
        <v>0</v>
      </c>
      <c r="TSS28" s="222">
        <f t="shared" ref="TSS28" si="14014">TSQ28*$C$28</f>
        <v>2.7979133631055921E+94</v>
      </c>
      <c r="TST28" s="222">
        <f t="shared" ref="TST28" si="14015">TSR28*$C$28</f>
        <v>0</v>
      </c>
      <c r="TSU28" s="222">
        <f t="shared" ref="TSU28" si="14016">TSS28*$C$28</f>
        <v>2.8818507639987599E+94</v>
      </c>
      <c r="TSV28" s="222">
        <f t="shared" ref="TSV28" si="14017">TST28*$C$28</f>
        <v>0</v>
      </c>
      <c r="TSW28" s="222">
        <f t="shared" ref="TSW28" si="14018">TSU28*$C$28</f>
        <v>2.968306286918723E+94</v>
      </c>
      <c r="TSX28" s="222">
        <f t="shared" ref="TSX28" si="14019">TSV28*$C$28</f>
        <v>0</v>
      </c>
      <c r="TSY28" s="222">
        <f t="shared" ref="TSY28" si="14020">TSW28*$C$28</f>
        <v>3.0573554755262847E+94</v>
      </c>
      <c r="TSZ28" s="222">
        <f t="shared" ref="TSZ28" si="14021">TSX28*$C$28</f>
        <v>0</v>
      </c>
      <c r="TTA28" s="222">
        <f t="shared" ref="TTA28" si="14022">TSY28*$C$28</f>
        <v>3.1490761397920735E+94</v>
      </c>
      <c r="TTB28" s="222">
        <f t="shared" ref="TTB28" si="14023">TSZ28*$C$28</f>
        <v>0</v>
      </c>
      <c r="TTC28" s="222">
        <f t="shared" ref="TTC28" si="14024">TTA28*$C$28</f>
        <v>3.2435484239858357E+94</v>
      </c>
      <c r="TTD28" s="222">
        <f t="shared" ref="TTD28" si="14025">TTB28*$C$28</f>
        <v>0</v>
      </c>
      <c r="TTE28" s="222">
        <f t="shared" ref="TTE28" si="14026">TTC28*$C$28</f>
        <v>3.3408548767054108E+94</v>
      </c>
      <c r="TTF28" s="222">
        <f t="shared" ref="TTF28" si="14027">TTD28*$C$28</f>
        <v>0</v>
      </c>
      <c r="TTG28" s="222">
        <f t="shared" ref="TTG28" si="14028">TTE28*$C$28</f>
        <v>3.4410805230065731E+94</v>
      </c>
      <c r="TTH28" s="222">
        <f t="shared" ref="TTH28" si="14029">TTF28*$C$28</f>
        <v>0</v>
      </c>
      <c r="TTI28" s="222">
        <f t="shared" ref="TTI28" si="14030">TTG28*$C$28</f>
        <v>3.5443129386967702E+94</v>
      </c>
      <c r="TTJ28" s="222">
        <f t="shared" ref="TTJ28" si="14031">TTH28*$C$28</f>
        <v>0</v>
      </c>
      <c r="TTK28" s="222">
        <f t="shared" ref="TTK28" si="14032">TTI28*$C$28</f>
        <v>3.6506423268576736E+94</v>
      </c>
      <c r="TTL28" s="222">
        <f t="shared" ref="TTL28" si="14033">TTJ28*$C$28</f>
        <v>0</v>
      </c>
      <c r="TTM28" s="222">
        <f t="shared" ref="TTM28" si="14034">TTK28*$C$28</f>
        <v>3.7601615966634038E+94</v>
      </c>
      <c r="TTN28" s="222">
        <f t="shared" ref="TTN28" si="14035">TTL28*$C$28</f>
        <v>0</v>
      </c>
      <c r="TTO28" s="222">
        <f t="shared" ref="TTO28" si="14036">TTM28*$C$28</f>
        <v>3.872966444563306E+94</v>
      </c>
      <c r="TTP28" s="222">
        <f t="shared" ref="TTP28" si="14037">TTN28*$C$28</f>
        <v>0</v>
      </c>
      <c r="TTQ28" s="222">
        <f t="shared" ref="TTQ28" si="14038">TTO28*$C$28</f>
        <v>3.989155437900205E+94</v>
      </c>
      <c r="TTR28" s="222">
        <f t="shared" ref="TTR28" si="14039">TTP28*$C$28</f>
        <v>0</v>
      </c>
      <c r="TTS28" s="222">
        <f t="shared" ref="TTS28" si="14040">TTQ28*$C$28</f>
        <v>4.108830101037211E+94</v>
      </c>
      <c r="TTT28" s="222">
        <f t="shared" ref="TTT28" si="14041">TTR28*$C$28</f>
        <v>0</v>
      </c>
      <c r="TTU28" s="222">
        <f t="shared" ref="TTU28" si="14042">TTS28*$C$28</f>
        <v>4.2320950040683277E+94</v>
      </c>
      <c r="TTV28" s="222">
        <f t="shared" ref="TTV28" si="14043">TTT28*$C$28</f>
        <v>0</v>
      </c>
      <c r="TTW28" s="222">
        <f t="shared" ref="TTW28" si="14044">TTU28*$C$28</f>
        <v>4.3590578541903776E+94</v>
      </c>
      <c r="TTX28" s="222">
        <f t="shared" ref="TTX28" si="14045">TTV28*$C$28</f>
        <v>0</v>
      </c>
      <c r="TTY28" s="222">
        <f t="shared" ref="TTY28" si="14046">TTW28*$C$28</f>
        <v>4.4898295898160891E+94</v>
      </c>
      <c r="TTZ28" s="222">
        <f t="shared" ref="TTZ28" si="14047">TTX28*$C$28</f>
        <v>0</v>
      </c>
      <c r="TUA28" s="222">
        <f t="shared" ref="TUA28" si="14048">TTY28*$C$28</f>
        <v>4.6245244775105722E+94</v>
      </c>
      <c r="TUB28" s="222">
        <f t="shared" ref="TUB28" si="14049">TTZ28*$C$28</f>
        <v>0</v>
      </c>
      <c r="TUC28" s="222">
        <f t="shared" ref="TUC28" si="14050">TUA28*$C$28</f>
        <v>4.7632602118358896E+94</v>
      </c>
      <c r="TUD28" s="222">
        <f t="shared" ref="TUD28" si="14051">TUB28*$C$28</f>
        <v>0</v>
      </c>
      <c r="TUE28" s="222">
        <f t="shared" ref="TUE28" si="14052">TUC28*$C$28</f>
        <v>4.906158018190966E+94</v>
      </c>
      <c r="TUF28" s="222">
        <f t="shared" ref="TUF28" si="14053">TUD28*$C$28</f>
        <v>0</v>
      </c>
      <c r="TUG28" s="222">
        <f t="shared" ref="TUG28" si="14054">TUE28*$C$28</f>
        <v>5.053342758736695E+94</v>
      </c>
      <c r="TUH28" s="222">
        <f t="shared" ref="TUH28" si="14055">TUF28*$C$28</f>
        <v>0</v>
      </c>
      <c r="TUI28" s="222">
        <f t="shared" ref="TUI28" si="14056">TUG28*$C$28</f>
        <v>5.2049430414987962E+94</v>
      </c>
      <c r="TUJ28" s="222">
        <f t="shared" ref="TUJ28" si="14057">TUH28*$C$28</f>
        <v>0</v>
      </c>
      <c r="TUK28" s="222">
        <f t="shared" ref="TUK28" si="14058">TUI28*$C$28</f>
        <v>5.3610913327437599E+94</v>
      </c>
      <c r="TUL28" s="222">
        <f t="shared" ref="TUL28" si="14059">TUJ28*$C$28</f>
        <v>0</v>
      </c>
      <c r="TUM28" s="222">
        <f t="shared" ref="TUM28" si="14060">TUK28*$C$28</f>
        <v>5.5219240727260731E+94</v>
      </c>
      <c r="TUN28" s="222">
        <f t="shared" ref="TUN28" si="14061">TUL28*$C$28</f>
        <v>0</v>
      </c>
      <c r="TUO28" s="222">
        <f t="shared" ref="TUO28" si="14062">TUM28*$C$28</f>
        <v>5.6875817949078554E+94</v>
      </c>
      <c r="TUP28" s="222">
        <f t="shared" ref="TUP28" si="14063">TUN28*$C$28</f>
        <v>0</v>
      </c>
      <c r="TUQ28" s="222">
        <f t="shared" ref="TUQ28" si="14064">TUO28*$C$28</f>
        <v>5.8582092487550914E+94</v>
      </c>
      <c r="TUR28" s="222">
        <f t="shared" ref="TUR28" si="14065">TUP28*$C$28</f>
        <v>0</v>
      </c>
      <c r="TUS28" s="222">
        <f t="shared" ref="TUS28" si="14066">TUQ28*$C$28</f>
        <v>6.0339555262177446E+94</v>
      </c>
      <c r="TUT28" s="222">
        <f t="shared" ref="TUT28" si="14067">TUR28*$C$28</f>
        <v>0</v>
      </c>
      <c r="TUU28" s="222">
        <f t="shared" ref="TUU28" si="14068">TUS28*$C$28</f>
        <v>6.2149741920042771E+94</v>
      </c>
      <c r="TUV28" s="222">
        <f t="shared" ref="TUV28" si="14069">TUT28*$C$28</f>
        <v>0</v>
      </c>
      <c r="TUW28" s="222">
        <f t="shared" ref="TUW28" si="14070">TUU28*$C$28</f>
        <v>6.4014234177644058E+94</v>
      </c>
      <c r="TUX28" s="222">
        <f t="shared" ref="TUX28" si="14071">TUV28*$C$28</f>
        <v>0</v>
      </c>
      <c r="TUY28" s="222">
        <f t="shared" ref="TUY28" si="14072">TUW28*$C$28</f>
        <v>6.593466120297338E+94</v>
      </c>
      <c r="TUZ28" s="222">
        <f t="shared" ref="TUZ28" si="14073">TUX28*$C$28</f>
        <v>0</v>
      </c>
      <c r="TVA28" s="222">
        <f t="shared" ref="TVA28" si="14074">TUY28*$C$28</f>
        <v>6.7912701039062585E+94</v>
      </c>
      <c r="TVB28" s="222">
        <f t="shared" ref="TVB28" si="14075">TUZ28*$C$28</f>
        <v>0</v>
      </c>
      <c r="TVC28" s="222">
        <f t="shared" ref="TVC28" si="14076">TVA28*$C$28</f>
        <v>6.9950082070234461E+94</v>
      </c>
      <c r="TVD28" s="222">
        <f t="shared" ref="TVD28" si="14077">TVB28*$C$28</f>
        <v>0</v>
      </c>
      <c r="TVE28" s="222">
        <f t="shared" ref="TVE28" si="14078">TVC28*$C$28</f>
        <v>7.2048584532341489E+94</v>
      </c>
      <c r="TVF28" s="222">
        <f t="shared" ref="TVF28" si="14079">TVD28*$C$28</f>
        <v>0</v>
      </c>
      <c r="TVG28" s="222">
        <f t="shared" ref="TVG28" si="14080">TVE28*$C$28</f>
        <v>7.4210042068311734E+94</v>
      </c>
      <c r="TVH28" s="222">
        <f t="shared" ref="TVH28" si="14081">TVF28*$C$28</f>
        <v>0</v>
      </c>
      <c r="TVI28" s="222">
        <f t="shared" ref="TVI28" si="14082">TVG28*$C$28</f>
        <v>7.6436343330361094E+94</v>
      </c>
      <c r="TVJ28" s="222">
        <f t="shared" ref="TVJ28" si="14083">TVH28*$C$28</f>
        <v>0</v>
      </c>
      <c r="TVK28" s="222">
        <f t="shared" ref="TVK28" si="14084">TVI28*$C$28</f>
        <v>7.8729433630271929E+94</v>
      </c>
      <c r="TVL28" s="222">
        <f t="shared" ref="TVL28" si="14085">TVJ28*$C$28</f>
        <v>0</v>
      </c>
      <c r="TVM28" s="222">
        <f t="shared" ref="TVM28" si="14086">TVK28*$C$28</f>
        <v>8.1091316639180083E+94</v>
      </c>
      <c r="TVN28" s="222">
        <f t="shared" ref="TVN28" si="14087">TVL28*$C$28</f>
        <v>0</v>
      </c>
      <c r="TVO28" s="222">
        <f t="shared" ref="TVO28" si="14088">TVM28*$C$28</f>
        <v>8.3524056138355493E+94</v>
      </c>
      <c r="TVP28" s="222">
        <f t="shared" ref="TVP28" si="14089">TVN28*$C$28</f>
        <v>0</v>
      </c>
      <c r="TVQ28" s="222">
        <f t="shared" ref="TVQ28" si="14090">TVO28*$C$28</f>
        <v>8.6029777822506156E+94</v>
      </c>
      <c r="TVR28" s="222">
        <f t="shared" ref="TVR28" si="14091">TVP28*$C$28</f>
        <v>0</v>
      </c>
      <c r="TVS28" s="222">
        <f t="shared" ref="TVS28" si="14092">TVQ28*$C$28</f>
        <v>8.8610671157181346E+94</v>
      </c>
      <c r="TVT28" s="222">
        <f t="shared" ref="TVT28" si="14093">TVR28*$C$28</f>
        <v>0</v>
      </c>
      <c r="TVU28" s="222">
        <f t="shared" ref="TVU28" si="14094">TVS28*$C$28</f>
        <v>9.1268991291896793E+94</v>
      </c>
      <c r="TVV28" s="222">
        <f t="shared" ref="TVV28" si="14095">TVT28*$C$28</f>
        <v>0</v>
      </c>
      <c r="TVW28" s="222">
        <f t="shared" ref="TVW28" si="14096">TVU28*$C$28</f>
        <v>9.4007061030653704E+94</v>
      </c>
      <c r="TVX28" s="222">
        <f t="shared" ref="TVX28" si="14097">TVV28*$C$28</f>
        <v>0</v>
      </c>
      <c r="TVY28" s="222">
        <f t="shared" ref="TVY28" si="14098">TVW28*$C$28</f>
        <v>9.6827272861573319E+94</v>
      </c>
      <c r="TVZ28" s="222">
        <f t="shared" ref="TVZ28" si="14099">TVX28*$C$28</f>
        <v>0</v>
      </c>
      <c r="TWA28" s="222">
        <f t="shared" ref="TWA28" si="14100">TVY28*$C$28</f>
        <v>9.9732091047420525E+94</v>
      </c>
      <c r="TWB28" s="222">
        <f t="shared" ref="TWB28" si="14101">TVZ28*$C$28</f>
        <v>0</v>
      </c>
      <c r="TWC28" s="222">
        <f t="shared" ref="TWC28" si="14102">TWA28*$C$28</f>
        <v>1.0272405377884315E+95</v>
      </c>
      <c r="TWD28" s="222">
        <f t="shared" ref="TWD28" si="14103">TWB28*$C$28</f>
        <v>0</v>
      </c>
      <c r="TWE28" s="222">
        <f t="shared" ref="TWE28" si="14104">TWC28*$C$28</f>
        <v>1.0580577539220845E+95</v>
      </c>
      <c r="TWF28" s="222">
        <f t="shared" ref="TWF28" si="14105">TWD28*$C$28</f>
        <v>0</v>
      </c>
      <c r="TWG28" s="222">
        <f t="shared" ref="TWG28" si="14106">TWE28*$C$28</f>
        <v>1.089799486539747E+95</v>
      </c>
      <c r="TWH28" s="222">
        <f t="shared" ref="TWH28" si="14107">TWF28*$C$28</f>
        <v>0</v>
      </c>
      <c r="TWI28" s="222">
        <f t="shared" ref="TWI28" si="14108">TWG28*$C$28</f>
        <v>1.1224934711359395E+95</v>
      </c>
      <c r="TWJ28" s="222">
        <f t="shared" ref="TWJ28" si="14109">TWH28*$C$28</f>
        <v>0</v>
      </c>
      <c r="TWK28" s="222">
        <f t="shared" ref="TWK28" si="14110">TWI28*$C$28</f>
        <v>1.1561682752700177E+95</v>
      </c>
      <c r="TWL28" s="222">
        <f t="shared" ref="TWL28" si="14111">TWJ28*$C$28</f>
        <v>0</v>
      </c>
      <c r="TWM28" s="222">
        <f t="shared" ref="TWM28" si="14112">TWK28*$C$28</f>
        <v>1.1908533235281182E+95</v>
      </c>
      <c r="TWN28" s="222">
        <f t="shared" ref="TWN28" si="14113">TWL28*$C$28</f>
        <v>0</v>
      </c>
      <c r="TWO28" s="222">
        <f t="shared" ref="TWO28" si="14114">TWM28*$C$28</f>
        <v>1.2265789232339619E+95</v>
      </c>
      <c r="TWP28" s="222">
        <f t="shared" ref="TWP28" si="14115">TWN28*$C$28</f>
        <v>0</v>
      </c>
      <c r="TWQ28" s="222">
        <f t="shared" ref="TWQ28" si="14116">TWO28*$C$28</f>
        <v>1.2633762909309807E+95</v>
      </c>
      <c r="TWR28" s="222">
        <f t="shared" ref="TWR28" si="14117">TWP28*$C$28</f>
        <v>0</v>
      </c>
      <c r="TWS28" s="222">
        <f t="shared" ref="TWS28" si="14118">TWQ28*$C$28</f>
        <v>1.3012775796589102E+95</v>
      </c>
      <c r="TWT28" s="222">
        <f t="shared" ref="TWT28" si="14119">TWR28*$C$28</f>
        <v>0</v>
      </c>
      <c r="TWU28" s="222">
        <f t="shared" ref="TWU28" si="14120">TWS28*$C$28</f>
        <v>1.3403159070486776E+95</v>
      </c>
      <c r="TWV28" s="222">
        <f t="shared" ref="TWV28" si="14121">TWT28*$C$28</f>
        <v>0</v>
      </c>
      <c r="TWW28" s="222">
        <f t="shared" ref="TWW28" si="14122">TWU28*$C$28</f>
        <v>1.3805253842601379E+95</v>
      </c>
      <c r="TWX28" s="222">
        <f t="shared" ref="TWX28" si="14123">TWV28*$C$28</f>
        <v>0</v>
      </c>
      <c r="TWY28" s="222">
        <f t="shared" ref="TWY28" si="14124">TWW28*$C$28</f>
        <v>1.4219411457879421E+95</v>
      </c>
      <c r="TWZ28" s="222">
        <f t="shared" ref="TWZ28" si="14125">TWX28*$C$28</f>
        <v>0</v>
      </c>
      <c r="TXA28" s="222">
        <f t="shared" ref="TXA28" si="14126">TWY28*$C$28</f>
        <v>1.4645993801615804E+95</v>
      </c>
      <c r="TXB28" s="222">
        <f t="shared" ref="TXB28" si="14127">TWZ28*$C$28</f>
        <v>0</v>
      </c>
      <c r="TXC28" s="222">
        <f t="shared" ref="TXC28" si="14128">TXA28*$C$28</f>
        <v>1.5085373615664279E+95</v>
      </c>
      <c r="TXD28" s="222">
        <f t="shared" ref="TXD28" si="14129">TXB28*$C$28</f>
        <v>0</v>
      </c>
      <c r="TXE28" s="222">
        <f t="shared" ref="TXE28" si="14130">TXC28*$C$28</f>
        <v>1.5537934824134207E+95</v>
      </c>
      <c r="TXF28" s="222">
        <f t="shared" ref="TXF28" si="14131">TXD28*$C$28</f>
        <v>0</v>
      </c>
      <c r="TXG28" s="222">
        <f t="shared" ref="TXG28" si="14132">TXE28*$C$28</f>
        <v>1.6004072868858233E+95</v>
      </c>
      <c r="TXH28" s="222">
        <f t="shared" ref="TXH28" si="14133">TXF28*$C$28</f>
        <v>0</v>
      </c>
      <c r="TXI28" s="222">
        <f t="shared" ref="TXI28" si="14134">TXG28*$C$28</f>
        <v>1.648419505492398E+95</v>
      </c>
      <c r="TXJ28" s="222">
        <f t="shared" ref="TXJ28" si="14135">TXH28*$C$28</f>
        <v>0</v>
      </c>
      <c r="TXK28" s="222">
        <f t="shared" ref="TXK28" si="14136">TXI28*$C$28</f>
        <v>1.6978720906571699E+95</v>
      </c>
      <c r="TXL28" s="222">
        <f t="shared" ref="TXL28" si="14137">TXJ28*$C$28</f>
        <v>0</v>
      </c>
      <c r="TXM28" s="222">
        <f t="shared" ref="TXM28" si="14138">TXK28*$C$28</f>
        <v>1.7488082533768852E+95</v>
      </c>
      <c r="TXN28" s="222">
        <f t="shared" ref="TXN28" si="14139">TXL28*$C$28</f>
        <v>0</v>
      </c>
      <c r="TXO28" s="222">
        <f t="shared" ref="TXO28" si="14140">TXM28*$C$28</f>
        <v>1.8012725009781918E+95</v>
      </c>
      <c r="TXP28" s="222">
        <f t="shared" ref="TXP28" si="14141">TXN28*$C$28</f>
        <v>0</v>
      </c>
      <c r="TXQ28" s="222">
        <f t="shared" ref="TXQ28" si="14142">TXO28*$C$28</f>
        <v>1.8553106760075375E+95</v>
      </c>
      <c r="TXR28" s="222">
        <f t="shared" ref="TXR28" si="14143">TXP28*$C$28</f>
        <v>0</v>
      </c>
      <c r="TXS28" s="222">
        <f t="shared" ref="TXS28" si="14144">TXQ28*$C$28</f>
        <v>1.9109699962877637E+95</v>
      </c>
      <c r="TXT28" s="222">
        <f t="shared" ref="TXT28" si="14145">TXR28*$C$28</f>
        <v>0</v>
      </c>
      <c r="TXU28" s="222">
        <f t="shared" ref="TXU28" si="14146">TXS28*$C$28</f>
        <v>1.9682990961763966E+95</v>
      </c>
      <c r="TXV28" s="222">
        <f t="shared" ref="TXV28" si="14147">TXT28*$C$28</f>
        <v>0</v>
      </c>
      <c r="TXW28" s="222">
        <f t="shared" ref="TXW28" si="14148">TXU28*$C$28</f>
        <v>2.0273480690616886E+95</v>
      </c>
      <c r="TXX28" s="222">
        <f t="shared" ref="TXX28" si="14149">TXV28*$C$28</f>
        <v>0</v>
      </c>
      <c r="TXY28" s="222">
        <f t="shared" ref="TXY28" si="14150">TXW28*$C$28</f>
        <v>2.0881685111335392E+95</v>
      </c>
      <c r="TXZ28" s="222">
        <f t="shared" ref="TXZ28" si="14151">TXX28*$C$28</f>
        <v>0</v>
      </c>
      <c r="TYA28" s="222">
        <f t="shared" ref="TYA28" si="14152">TXY28*$C$28</f>
        <v>2.1508135664675453E+95</v>
      </c>
      <c r="TYB28" s="222">
        <f t="shared" ref="TYB28" si="14153">TXZ28*$C$28</f>
        <v>0</v>
      </c>
      <c r="TYC28" s="222">
        <f t="shared" ref="TYC28" si="14154">TYA28*$C$28</f>
        <v>2.2153379734615717E+95</v>
      </c>
      <c r="TYD28" s="222">
        <f t="shared" ref="TYD28" si="14155">TYB28*$C$28</f>
        <v>0</v>
      </c>
      <c r="TYE28" s="222">
        <f t="shared" ref="TYE28" si="14156">TYC28*$C$28</f>
        <v>2.2817981126654189E+95</v>
      </c>
      <c r="TYF28" s="222">
        <f t="shared" ref="TYF28" si="14157">TYD28*$C$28</f>
        <v>0</v>
      </c>
      <c r="TYG28" s="222">
        <f t="shared" ref="TYG28" si="14158">TYE28*$C$28</f>
        <v>2.3502520560453814E+95</v>
      </c>
      <c r="TYH28" s="222">
        <f t="shared" ref="TYH28" si="14159">TYF28*$C$28</f>
        <v>0</v>
      </c>
      <c r="TYI28" s="222">
        <f t="shared" ref="TYI28" si="14160">TYG28*$C$28</f>
        <v>2.420759617726743E+95</v>
      </c>
      <c r="TYJ28" s="222">
        <f t="shared" ref="TYJ28" si="14161">TYH28*$C$28</f>
        <v>0</v>
      </c>
      <c r="TYK28" s="222">
        <f t="shared" ref="TYK28" si="14162">TYI28*$C$28</f>
        <v>2.4933824062585453E+95</v>
      </c>
      <c r="TYL28" s="222">
        <f t="shared" ref="TYL28" si="14163">TYJ28*$C$28</f>
        <v>0</v>
      </c>
      <c r="TYM28" s="222">
        <f t="shared" ref="TYM28" si="14164">TYK28*$C$28</f>
        <v>2.5681838784463018E+95</v>
      </c>
      <c r="TYN28" s="222">
        <f t="shared" ref="TYN28" si="14165">TYL28*$C$28</f>
        <v>0</v>
      </c>
      <c r="TYO28" s="222">
        <f t="shared" ref="TYO28" si="14166">TYM28*$C$28</f>
        <v>2.6452293947996908E+95</v>
      </c>
      <c r="TYP28" s="222">
        <f t="shared" ref="TYP28" si="14167">TYN28*$C$28</f>
        <v>0</v>
      </c>
      <c r="TYQ28" s="222">
        <f t="shared" ref="TYQ28" si="14168">TYO28*$C$28</f>
        <v>2.7245862766436818E+95</v>
      </c>
      <c r="TYR28" s="222">
        <f t="shared" ref="TYR28" si="14169">TYP28*$C$28</f>
        <v>0</v>
      </c>
      <c r="TYS28" s="222">
        <f t="shared" ref="TYS28" si="14170">TYQ28*$C$28</f>
        <v>2.8063238649429921E+95</v>
      </c>
      <c r="TYT28" s="222">
        <f t="shared" ref="TYT28" si="14171">TYR28*$C$28</f>
        <v>0</v>
      </c>
      <c r="TYU28" s="222">
        <f t="shared" ref="TYU28" si="14172">TYS28*$C$28</f>
        <v>2.8905135808912821E+95</v>
      </c>
      <c r="TYV28" s="222">
        <f t="shared" ref="TYV28" si="14173">TYT28*$C$28</f>
        <v>0</v>
      </c>
      <c r="TYW28" s="222">
        <f t="shared" ref="TYW28" si="14174">TYU28*$C$28</f>
        <v>2.9772289883180209E+95</v>
      </c>
      <c r="TYX28" s="222">
        <f t="shared" ref="TYX28" si="14175">TYV28*$C$28</f>
        <v>0</v>
      </c>
      <c r="TYY28" s="222">
        <f t="shared" ref="TYY28" si="14176">TYW28*$C$28</f>
        <v>3.0665458579675614E+95</v>
      </c>
      <c r="TYZ28" s="222">
        <f t="shared" ref="TYZ28" si="14177">TYX28*$C$28</f>
        <v>0</v>
      </c>
      <c r="TZA28" s="222">
        <f t="shared" ref="TZA28" si="14178">TYY28*$C$28</f>
        <v>3.1585422337065883E+95</v>
      </c>
      <c r="TZB28" s="222">
        <f t="shared" ref="TZB28" si="14179">TYZ28*$C$28</f>
        <v>0</v>
      </c>
      <c r="TZC28" s="222">
        <f t="shared" ref="TZC28" si="14180">TZA28*$C$28</f>
        <v>3.2532985007177859E+95</v>
      </c>
      <c r="TZD28" s="222">
        <f t="shared" ref="TZD28" si="14181">TZB28*$C$28</f>
        <v>0</v>
      </c>
      <c r="TZE28" s="222">
        <f t="shared" ref="TZE28" si="14182">TZC28*$C$28</f>
        <v>3.3508974557393198E+95</v>
      </c>
      <c r="TZF28" s="222">
        <f t="shared" ref="TZF28" si="14183">TZD28*$C$28</f>
        <v>0</v>
      </c>
      <c r="TZG28" s="222">
        <f t="shared" ref="TZG28" si="14184">TZE28*$C$28</f>
        <v>3.4514243794114994E+95</v>
      </c>
      <c r="TZH28" s="222">
        <f t="shared" ref="TZH28" si="14185">TZF28*$C$28</f>
        <v>0</v>
      </c>
      <c r="TZI28" s="222">
        <f t="shared" ref="TZI28" si="14186">TZG28*$C$28</f>
        <v>3.5549671107938447E+95</v>
      </c>
      <c r="TZJ28" s="222">
        <f t="shared" ref="TZJ28" si="14187">TZH28*$C$28</f>
        <v>0</v>
      </c>
      <c r="TZK28" s="222">
        <f t="shared" ref="TZK28" si="14188">TZI28*$C$28</f>
        <v>3.6616161241176603E+95</v>
      </c>
      <c r="TZL28" s="222">
        <f t="shared" ref="TZL28" si="14189">TZJ28*$C$28</f>
        <v>0</v>
      </c>
      <c r="TZM28" s="222">
        <f t="shared" ref="TZM28" si="14190">TZK28*$C$28</f>
        <v>3.7714646078411901E+95</v>
      </c>
      <c r="TZN28" s="222">
        <f t="shared" ref="TZN28" si="14191">TZL28*$C$28</f>
        <v>0</v>
      </c>
      <c r="TZO28" s="222">
        <f t="shared" ref="TZO28" si="14192">TZM28*$C$28</f>
        <v>3.8846085460764261E+95</v>
      </c>
      <c r="TZP28" s="222">
        <f t="shared" ref="TZP28" si="14193">TZN28*$C$28</f>
        <v>0</v>
      </c>
      <c r="TZQ28" s="222">
        <f t="shared" ref="TZQ28" si="14194">TZO28*$C$28</f>
        <v>4.0011468024587192E+95</v>
      </c>
      <c r="TZR28" s="222">
        <f t="shared" ref="TZR28" si="14195">TZP28*$C$28</f>
        <v>0</v>
      </c>
      <c r="TZS28" s="222">
        <f t="shared" ref="TZS28" si="14196">TZQ28*$C$28</f>
        <v>4.1211812065324809E+95</v>
      </c>
      <c r="TZT28" s="222">
        <f t="shared" ref="TZT28" si="14197">TZR28*$C$28</f>
        <v>0</v>
      </c>
      <c r="TZU28" s="222">
        <f t="shared" ref="TZU28" si="14198">TZS28*$C$28</f>
        <v>4.2448166427284555E+95</v>
      </c>
      <c r="TZV28" s="222">
        <f t="shared" ref="TZV28" si="14199">TZT28*$C$28</f>
        <v>0</v>
      </c>
      <c r="TZW28" s="222">
        <f t="shared" ref="TZW28" si="14200">TZU28*$C$28</f>
        <v>4.3721611420103095E+95</v>
      </c>
      <c r="TZX28" s="222">
        <f t="shared" ref="TZX28" si="14201">TZV28*$C$28</f>
        <v>0</v>
      </c>
      <c r="TZY28" s="222">
        <f t="shared" ref="TZY28" si="14202">TZW28*$C$28</f>
        <v>4.5033259762706189E+95</v>
      </c>
      <c r="TZZ28" s="222">
        <f t="shared" ref="TZZ28" si="14203">TZX28*$C$28</f>
        <v>0</v>
      </c>
      <c r="UAA28" s="222">
        <f t="shared" ref="UAA28" si="14204">TZY28*$C$28</f>
        <v>4.6384257555587373E+95</v>
      </c>
      <c r="UAB28" s="222">
        <f t="shared" ref="UAB28" si="14205">TZZ28*$C$28</f>
        <v>0</v>
      </c>
      <c r="UAC28" s="222">
        <f t="shared" ref="UAC28" si="14206">UAA28*$C$28</f>
        <v>4.7775785282254993E+95</v>
      </c>
      <c r="UAD28" s="222">
        <f t="shared" ref="UAD28" si="14207">UAB28*$C$28</f>
        <v>0</v>
      </c>
      <c r="UAE28" s="222">
        <f t="shared" ref="UAE28" si="14208">UAC28*$C$28</f>
        <v>4.9209058840722645E+95</v>
      </c>
      <c r="UAF28" s="222">
        <f t="shared" ref="UAF28" si="14209">UAD28*$C$28</f>
        <v>0</v>
      </c>
      <c r="UAG28" s="222">
        <f t="shared" ref="UAG28" si="14210">UAE28*$C$28</f>
        <v>5.0685330605944327E+95</v>
      </c>
      <c r="UAH28" s="222">
        <f t="shared" ref="UAH28" si="14211">UAF28*$C$28</f>
        <v>0</v>
      </c>
      <c r="UAI28" s="222">
        <f t="shared" ref="UAI28" si="14212">UAG28*$C$28</f>
        <v>5.2205890524122658E+95</v>
      </c>
      <c r="UAJ28" s="222">
        <f t="shared" ref="UAJ28" si="14213">UAH28*$C$28</f>
        <v>0</v>
      </c>
      <c r="UAK28" s="222">
        <f t="shared" ref="UAK28" si="14214">UAI28*$C$28</f>
        <v>5.3772067239846342E+95</v>
      </c>
      <c r="UAL28" s="222">
        <f t="shared" ref="UAL28" si="14215">UAJ28*$C$28</f>
        <v>0</v>
      </c>
      <c r="UAM28" s="222">
        <f t="shared" ref="UAM28" si="14216">UAK28*$C$28</f>
        <v>5.5385229257041735E+95</v>
      </c>
      <c r="UAN28" s="222">
        <f t="shared" ref="UAN28" si="14217">UAL28*$C$28</f>
        <v>0</v>
      </c>
      <c r="UAO28" s="222">
        <f t="shared" ref="UAO28" si="14218">UAM28*$C$28</f>
        <v>5.704678613475299E+95</v>
      </c>
      <c r="UAP28" s="222">
        <f t="shared" ref="UAP28" si="14219">UAN28*$C$28</f>
        <v>0</v>
      </c>
      <c r="UAQ28" s="222">
        <f t="shared" ref="UAQ28" si="14220">UAO28*$C$28</f>
        <v>5.8758189718795579E+95</v>
      </c>
      <c r="UAR28" s="222">
        <f t="shared" ref="UAR28" si="14221">UAP28*$C$28</f>
        <v>0</v>
      </c>
      <c r="UAS28" s="222">
        <f t="shared" ref="UAS28" si="14222">UAQ28*$C$28</f>
        <v>6.0520935410359451E+95</v>
      </c>
      <c r="UAT28" s="222">
        <f t="shared" ref="UAT28" si="14223">UAR28*$C$28</f>
        <v>0</v>
      </c>
      <c r="UAU28" s="222">
        <f t="shared" ref="UAU28" si="14224">UAS28*$C$28</f>
        <v>6.2336563472670236E+95</v>
      </c>
      <c r="UAV28" s="222">
        <f t="shared" ref="UAV28" si="14225">UAT28*$C$28</f>
        <v>0</v>
      </c>
      <c r="UAW28" s="222">
        <f t="shared" ref="UAW28" si="14226">UAU28*$C$28</f>
        <v>6.4206660376850339E+95</v>
      </c>
      <c r="UAX28" s="222">
        <f t="shared" ref="UAX28" si="14227">UAV28*$C$28</f>
        <v>0</v>
      </c>
      <c r="UAY28" s="222">
        <f t="shared" ref="UAY28" si="14228">UAW28*$C$28</f>
        <v>6.6132860188155852E+95</v>
      </c>
      <c r="UAZ28" s="222">
        <f t="shared" ref="UAZ28" si="14229">UAX28*$C$28</f>
        <v>0</v>
      </c>
      <c r="UBA28" s="222">
        <f t="shared" ref="UBA28" si="14230">UAY28*$C$28</f>
        <v>6.811684599380053E+95</v>
      </c>
      <c r="UBB28" s="222">
        <f t="shared" ref="UBB28" si="14231">UAZ28*$C$28</f>
        <v>0</v>
      </c>
      <c r="UBC28" s="222">
        <f t="shared" ref="UBC28" si="14232">UBA28*$C$28</f>
        <v>7.016035137361455E+95</v>
      </c>
      <c r="UBD28" s="222">
        <f t="shared" ref="UBD28" si="14233">UBB28*$C$28</f>
        <v>0</v>
      </c>
      <c r="UBE28" s="222">
        <f t="shared" ref="UBE28" si="14234">UBC28*$C$28</f>
        <v>7.2265161914822986E+95</v>
      </c>
      <c r="UBF28" s="222">
        <f t="shared" ref="UBF28" si="14235">UBD28*$C$28</f>
        <v>0</v>
      </c>
      <c r="UBG28" s="222">
        <f t="shared" ref="UBG28" si="14236">UBE28*$C$28</f>
        <v>7.4433116772267673E+95</v>
      </c>
      <c r="UBH28" s="222">
        <f t="shared" ref="UBH28" si="14237">UBF28*$C$28</f>
        <v>0</v>
      </c>
      <c r="UBI28" s="222">
        <f t="shared" ref="UBI28" si="14238">UBG28*$C$28</f>
        <v>7.6666110275435703E+95</v>
      </c>
      <c r="UBJ28" s="222">
        <f t="shared" ref="UBJ28" si="14239">UBH28*$C$28</f>
        <v>0</v>
      </c>
      <c r="UBK28" s="222">
        <f t="shared" ref="UBK28" si="14240">UBI28*$C$28</f>
        <v>7.8966093583698776E+95</v>
      </c>
      <c r="UBL28" s="222">
        <f t="shared" ref="UBL28" si="14241">UBJ28*$C$28</f>
        <v>0</v>
      </c>
      <c r="UBM28" s="222">
        <f t="shared" ref="UBM28" si="14242">UBK28*$C$28</f>
        <v>8.1335076391209746E+95</v>
      </c>
      <c r="UBN28" s="222">
        <f t="shared" ref="UBN28" si="14243">UBL28*$C$28</f>
        <v>0</v>
      </c>
      <c r="UBO28" s="222">
        <f t="shared" ref="UBO28" si="14244">UBM28*$C$28</f>
        <v>8.3775128682946037E+95</v>
      </c>
      <c r="UBP28" s="222">
        <f t="shared" ref="UBP28" si="14245">UBN28*$C$28</f>
        <v>0</v>
      </c>
      <c r="UBQ28" s="222">
        <f t="shared" ref="UBQ28" si="14246">UBO28*$C$28</f>
        <v>8.6288382543434415E+95</v>
      </c>
      <c r="UBR28" s="222">
        <f t="shared" ref="UBR28" si="14247">UBP28*$C$28</f>
        <v>0</v>
      </c>
      <c r="UBS28" s="222">
        <f t="shared" ref="UBS28" si="14248">UBQ28*$C$28</f>
        <v>8.8877034019737449E+95</v>
      </c>
      <c r="UBT28" s="222">
        <f t="shared" ref="UBT28" si="14249">UBR28*$C$28</f>
        <v>0</v>
      </c>
      <c r="UBU28" s="222">
        <f t="shared" ref="UBU28" si="14250">UBS28*$C$28</f>
        <v>9.1543345040329569E+95</v>
      </c>
      <c r="UBV28" s="222">
        <f t="shared" ref="UBV28" si="14251">UBT28*$C$28</f>
        <v>0</v>
      </c>
      <c r="UBW28" s="222">
        <f t="shared" ref="UBW28" si="14252">UBU28*$C$28</f>
        <v>9.4289645391539455E+95</v>
      </c>
      <c r="UBX28" s="222">
        <f t="shared" ref="UBX28" si="14253">UBV28*$C$28</f>
        <v>0</v>
      </c>
      <c r="UBY28" s="222">
        <f t="shared" ref="UBY28" si="14254">UBW28*$C$28</f>
        <v>9.7118334753285645E+95</v>
      </c>
      <c r="UBZ28" s="222">
        <f t="shared" ref="UBZ28" si="14255">UBX28*$C$28</f>
        <v>0</v>
      </c>
      <c r="UCA28" s="222">
        <f t="shared" ref="UCA28" si="14256">UBY28*$C$28</f>
        <v>1.0003188479588422E+96</v>
      </c>
      <c r="UCB28" s="222">
        <f t="shared" ref="UCB28" si="14257">UBZ28*$C$28</f>
        <v>0</v>
      </c>
      <c r="UCC28" s="222">
        <f t="shared" ref="UCC28" si="14258">UCA28*$C$28</f>
        <v>1.0303284133976075E+96</v>
      </c>
      <c r="UCD28" s="222">
        <f t="shared" ref="UCD28" si="14259">UCB28*$C$28</f>
        <v>0</v>
      </c>
      <c r="UCE28" s="222">
        <f t="shared" ref="UCE28" si="14260">UCC28*$C$28</f>
        <v>1.0612382657995358E+96</v>
      </c>
      <c r="UCF28" s="222">
        <f t="shared" ref="UCF28" si="14261">UCD28*$C$28</f>
        <v>0</v>
      </c>
      <c r="UCG28" s="222">
        <f t="shared" ref="UCG28" si="14262">UCE28*$C$28</f>
        <v>1.0930754137735218E+96</v>
      </c>
      <c r="UCH28" s="222">
        <f t="shared" ref="UCH28" si="14263">UCF28*$C$28</f>
        <v>0</v>
      </c>
      <c r="UCI28" s="222">
        <f t="shared" ref="UCI28" si="14264">UCG28*$C$28</f>
        <v>1.1258676761867275E+96</v>
      </c>
      <c r="UCJ28" s="222">
        <f t="shared" ref="UCJ28" si="14265">UCH28*$C$28</f>
        <v>0</v>
      </c>
      <c r="UCK28" s="222">
        <f t="shared" ref="UCK28" si="14266">UCI28*$C$28</f>
        <v>1.1596437064723292E+96</v>
      </c>
      <c r="UCL28" s="222">
        <f t="shared" ref="UCL28" si="14267">UCJ28*$C$28</f>
        <v>0</v>
      </c>
      <c r="UCM28" s="222">
        <f t="shared" ref="UCM28" si="14268">UCK28*$C$28</f>
        <v>1.1944330176664992E+96</v>
      </c>
      <c r="UCN28" s="222">
        <f t="shared" ref="UCN28" si="14269">UCL28*$C$28</f>
        <v>0</v>
      </c>
      <c r="UCO28" s="222">
        <f t="shared" ref="UCO28" si="14270">UCM28*$C$28</f>
        <v>1.2302660081964942E+96</v>
      </c>
      <c r="UCP28" s="222">
        <f t="shared" ref="UCP28" si="14271">UCN28*$C$28</f>
        <v>0</v>
      </c>
      <c r="UCQ28" s="222">
        <f t="shared" ref="UCQ28" si="14272">UCO28*$C$28</f>
        <v>1.267173988442389E+96</v>
      </c>
      <c r="UCR28" s="222">
        <f t="shared" ref="UCR28" si="14273">UCP28*$C$28</f>
        <v>0</v>
      </c>
      <c r="UCS28" s="222">
        <f t="shared" ref="UCS28" si="14274">UCQ28*$C$28</f>
        <v>1.3051892080956607E+96</v>
      </c>
      <c r="UCT28" s="222">
        <f t="shared" ref="UCT28" si="14275">UCR28*$C$28</f>
        <v>0</v>
      </c>
      <c r="UCU28" s="222">
        <f t="shared" ref="UCU28" si="14276">UCS28*$C$28</f>
        <v>1.3443448843385306E+96</v>
      </c>
      <c r="UCV28" s="222">
        <f t="shared" ref="UCV28" si="14277">UCT28*$C$28</f>
        <v>0</v>
      </c>
      <c r="UCW28" s="222">
        <f t="shared" ref="UCW28" si="14278">UCU28*$C$28</f>
        <v>1.3846752308686866E+96</v>
      </c>
      <c r="UCX28" s="222">
        <f t="shared" ref="UCX28" si="14279">UCV28*$C$28</f>
        <v>0</v>
      </c>
      <c r="UCY28" s="222">
        <f t="shared" ref="UCY28" si="14280">UCW28*$C$28</f>
        <v>1.4262154877947473E+96</v>
      </c>
      <c r="UCZ28" s="222">
        <f t="shared" ref="UCZ28" si="14281">UCX28*$C$28</f>
        <v>0</v>
      </c>
      <c r="UDA28" s="222">
        <f t="shared" ref="UDA28" si="14282">UCY28*$C$28</f>
        <v>1.4690019524285898E+96</v>
      </c>
      <c r="UDB28" s="222">
        <f t="shared" ref="UDB28" si="14283">UCZ28*$C$28</f>
        <v>0</v>
      </c>
      <c r="UDC28" s="222">
        <f t="shared" ref="UDC28" si="14284">UDA28*$C$28</f>
        <v>1.5130720110014476E+96</v>
      </c>
      <c r="UDD28" s="222">
        <f t="shared" ref="UDD28" si="14285">UDB28*$C$28</f>
        <v>0</v>
      </c>
      <c r="UDE28" s="222">
        <f t="shared" ref="UDE28" si="14286">UDC28*$C$28</f>
        <v>1.5584641713314911E+96</v>
      </c>
      <c r="UDF28" s="222">
        <f t="shared" ref="UDF28" si="14287">UDD28*$C$28</f>
        <v>0</v>
      </c>
      <c r="UDG28" s="222">
        <f t="shared" ref="UDG28" si="14288">UDE28*$C$28</f>
        <v>1.6052180964714359E+96</v>
      </c>
      <c r="UDH28" s="222">
        <f t="shared" ref="UDH28" si="14289">UDF28*$C$28</f>
        <v>0</v>
      </c>
      <c r="UDI28" s="222">
        <f t="shared" ref="UDI28" si="14290">UDG28*$C$28</f>
        <v>1.653374639365579E+96</v>
      </c>
      <c r="UDJ28" s="222">
        <f t="shared" ref="UDJ28" si="14291">UDH28*$C$28</f>
        <v>0</v>
      </c>
      <c r="UDK28" s="222">
        <f t="shared" ref="UDK28" si="14292">UDI28*$C$28</f>
        <v>1.7029758785465464E+96</v>
      </c>
      <c r="UDL28" s="222">
        <f t="shared" ref="UDL28" si="14293">UDJ28*$C$28</f>
        <v>0</v>
      </c>
      <c r="UDM28" s="222">
        <f t="shared" ref="UDM28" si="14294">UDK28*$C$28</f>
        <v>1.7540651549029428E+96</v>
      </c>
      <c r="UDN28" s="222">
        <f t="shared" ref="UDN28" si="14295">UDL28*$C$28</f>
        <v>0</v>
      </c>
      <c r="UDO28" s="222">
        <f t="shared" ref="UDO28" si="14296">UDM28*$C$28</f>
        <v>1.8066871095500312E+96</v>
      </c>
      <c r="UDP28" s="222">
        <f t="shared" ref="UDP28" si="14297">UDN28*$C$28</f>
        <v>0</v>
      </c>
      <c r="UDQ28" s="222">
        <f t="shared" ref="UDQ28" si="14298">UDO28*$C$28</f>
        <v>1.860887722836532E+96</v>
      </c>
      <c r="UDR28" s="222">
        <f t="shared" ref="UDR28" si="14299">UDP28*$C$28</f>
        <v>0</v>
      </c>
      <c r="UDS28" s="222">
        <f t="shared" ref="UDS28" si="14300">UDQ28*$C$28</f>
        <v>1.9167143545216281E+96</v>
      </c>
      <c r="UDT28" s="222">
        <f t="shared" ref="UDT28" si="14301">UDR28*$C$28</f>
        <v>0</v>
      </c>
      <c r="UDU28" s="222">
        <f t="shared" ref="UDU28" si="14302">UDS28*$C$28</f>
        <v>1.9742157851572769E+96</v>
      </c>
      <c r="UDV28" s="222">
        <f t="shared" ref="UDV28" si="14303">UDT28*$C$28</f>
        <v>0</v>
      </c>
      <c r="UDW28" s="222">
        <f t="shared" ref="UDW28" si="14304">UDU28*$C$28</f>
        <v>2.0334422587119954E+96</v>
      </c>
      <c r="UDX28" s="222">
        <f t="shared" ref="UDX28" si="14305">UDV28*$C$28</f>
        <v>0</v>
      </c>
      <c r="UDY28" s="222">
        <f t="shared" ref="UDY28" si="14306">UDW28*$C$28</f>
        <v>2.0944455264733554E+96</v>
      </c>
      <c r="UDZ28" s="222">
        <f t="shared" ref="UDZ28" si="14307">UDX28*$C$28</f>
        <v>0</v>
      </c>
      <c r="UEA28" s="222">
        <f t="shared" ref="UEA28" si="14308">UDY28*$C$28</f>
        <v>2.157278892267556E+96</v>
      </c>
      <c r="UEB28" s="222">
        <f t="shared" ref="UEB28" si="14309">UDZ28*$C$28</f>
        <v>0</v>
      </c>
      <c r="UEC28" s="222">
        <f t="shared" ref="UEC28" si="14310">UEA28*$C$28</f>
        <v>2.2219972590355827E+96</v>
      </c>
      <c r="UED28" s="222">
        <f t="shared" ref="UED28" si="14311">UEB28*$C$28</f>
        <v>0</v>
      </c>
      <c r="UEE28" s="222">
        <f t="shared" ref="UEE28" si="14312">UEC28*$C$28</f>
        <v>2.2886571768066503E+96</v>
      </c>
      <c r="UEF28" s="222">
        <f t="shared" ref="UEF28" si="14313">UED28*$C$28</f>
        <v>0</v>
      </c>
      <c r="UEG28" s="222">
        <f t="shared" ref="UEG28" si="14314">UEE28*$C$28</f>
        <v>2.3573168921108498E+96</v>
      </c>
      <c r="UEH28" s="222">
        <f t="shared" ref="UEH28" si="14315">UEF28*$C$28</f>
        <v>0</v>
      </c>
      <c r="UEI28" s="222">
        <f t="shared" ref="UEI28" si="14316">UEG28*$C$28</f>
        <v>2.4280363988741756E+96</v>
      </c>
      <c r="UEJ28" s="222">
        <f t="shared" ref="UEJ28" si="14317">UEH28*$C$28</f>
        <v>0</v>
      </c>
      <c r="UEK28" s="222">
        <f t="shared" ref="UEK28" si="14318">UEI28*$C$28</f>
        <v>2.5008774908404008E+96</v>
      </c>
      <c r="UEL28" s="222">
        <f t="shared" ref="UEL28" si="14319">UEJ28*$C$28</f>
        <v>0</v>
      </c>
      <c r="UEM28" s="222">
        <f t="shared" ref="UEM28" si="14320">UEK28*$C$28</f>
        <v>2.5759038155656128E+96</v>
      </c>
      <c r="UEN28" s="222">
        <f t="shared" ref="UEN28" si="14321">UEL28*$C$28</f>
        <v>0</v>
      </c>
      <c r="UEO28" s="222">
        <f t="shared" ref="UEO28" si="14322">UEM28*$C$28</f>
        <v>2.6531809300325813E+96</v>
      </c>
      <c r="UEP28" s="222">
        <f t="shared" ref="UEP28" si="14323">UEN28*$C$28</f>
        <v>0</v>
      </c>
      <c r="UEQ28" s="222">
        <f t="shared" ref="UEQ28" si="14324">UEO28*$C$28</f>
        <v>2.7327763579335589E+96</v>
      </c>
      <c r="UER28" s="222">
        <f t="shared" ref="UER28" si="14325">UEP28*$C$28</f>
        <v>0</v>
      </c>
      <c r="UES28" s="222">
        <f t="shared" ref="UES28" si="14326">UEQ28*$C$28</f>
        <v>2.8147596486715657E+96</v>
      </c>
      <c r="UET28" s="222">
        <f t="shared" ref="UET28" si="14327">UER28*$C$28</f>
        <v>0</v>
      </c>
      <c r="UEU28" s="222">
        <f t="shared" ref="UEU28" si="14328">UES28*$C$28</f>
        <v>2.8992024381317127E+96</v>
      </c>
      <c r="UEV28" s="222">
        <f t="shared" ref="UEV28" si="14329">UET28*$C$28</f>
        <v>0</v>
      </c>
      <c r="UEW28" s="222">
        <f t="shared" ref="UEW28" si="14330">UEU28*$C$28</f>
        <v>2.9861785112756644E+96</v>
      </c>
      <c r="UEX28" s="222">
        <f t="shared" ref="UEX28" si="14331">UEV28*$C$28</f>
        <v>0</v>
      </c>
      <c r="UEY28" s="222">
        <f t="shared" ref="UEY28" si="14332">UEW28*$C$28</f>
        <v>3.0757638666139343E+96</v>
      </c>
      <c r="UEZ28" s="222">
        <f t="shared" ref="UEZ28" si="14333">UEX28*$C$28</f>
        <v>0</v>
      </c>
      <c r="UFA28" s="222">
        <f t="shared" ref="UFA28" si="14334">UEY28*$C$28</f>
        <v>3.1680367826123523E+96</v>
      </c>
      <c r="UFB28" s="222">
        <f t="shared" ref="UFB28" si="14335">UEZ28*$C$28</f>
        <v>0</v>
      </c>
      <c r="UFC28" s="222">
        <f t="shared" ref="UFC28" si="14336">UFA28*$C$28</f>
        <v>3.2630778860907231E+96</v>
      </c>
      <c r="UFD28" s="222">
        <f t="shared" ref="UFD28" si="14337">UFB28*$C$28</f>
        <v>0</v>
      </c>
      <c r="UFE28" s="222">
        <f t="shared" ref="UFE28" si="14338">UFC28*$C$28</f>
        <v>3.3609702226734449E+96</v>
      </c>
      <c r="UFF28" s="222">
        <f t="shared" ref="UFF28" si="14339">UFD28*$C$28</f>
        <v>0</v>
      </c>
      <c r="UFG28" s="222">
        <f t="shared" ref="UFG28" si="14340">UFE28*$C$28</f>
        <v>3.4617993293536482E+96</v>
      </c>
      <c r="UFH28" s="222">
        <f t="shared" ref="UFH28" si="14341">UFF28*$C$28</f>
        <v>0</v>
      </c>
      <c r="UFI28" s="222">
        <f t="shared" ref="UFI28" si="14342">UFG28*$C$28</f>
        <v>3.5656533092342577E+96</v>
      </c>
      <c r="UFJ28" s="222">
        <f t="shared" ref="UFJ28" si="14343">UFH28*$C$28</f>
        <v>0</v>
      </c>
      <c r="UFK28" s="222">
        <f t="shared" ref="UFK28" si="14344">UFI28*$C$28</f>
        <v>3.6726229085112854E+96</v>
      </c>
      <c r="UFL28" s="222">
        <f t="shared" ref="UFL28" si="14345">UFJ28*$C$28</f>
        <v>0</v>
      </c>
      <c r="UFM28" s="222">
        <f t="shared" ref="UFM28" si="14346">UFK28*$C$28</f>
        <v>3.782801595766624E+96</v>
      </c>
      <c r="UFN28" s="222">
        <f t="shared" ref="UFN28" si="14347">UFL28*$C$28</f>
        <v>0</v>
      </c>
      <c r="UFO28" s="222">
        <f t="shared" ref="UFO28" si="14348">UFM28*$C$28</f>
        <v>3.8962856436396226E+96</v>
      </c>
      <c r="UFP28" s="222">
        <f t="shared" ref="UFP28" si="14349">UFN28*$C$28</f>
        <v>0</v>
      </c>
      <c r="UFQ28" s="222">
        <f t="shared" ref="UFQ28" si="14350">UFO28*$C$28</f>
        <v>4.0131742129488116E+96</v>
      </c>
      <c r="UFR28" s="222">
        <f t="shared" ref="UFR28" si="14351">UFP28*$C$28</f>
        <v>0</v>
      </c>
      <c r="UFS28" s="222">
        <f t="shared" ref="UFS28" si="14352">UFQ28*$C$28</f>
        <v>4.1335694393372762E+96</v>
      </c>
      <c r="UFT28" s="222">
        <f t="shared" ref="UFT28" si="14353">UFR28*$C$28</f>
        <v>0</v>
      </c>
      <c r="UFU28" s="222">
        <f t="shared" ref="UFU28" si="14354">UFS28*$C$28</f>
        <v>4.2575765225173945E+96</v>
      </c>
      <c r="UFV28" s="222">
        <f t="shared" ref="UFV28" si="14355">UFT28*$C$28</f>
        <v>0</v>
      </c>
      <c r="UFW28" s="222">
        <f t="shared" ref="UFW28" si="14356">UFU28*$C$28</f>
        <v>4.3853038181929161E+96</v>
      </c>
      <c r="UFX28" s="222">
        <f t="shared" ref="UFX28" si="14357">UFV28*$C$28</f>
        <v>0</v>
      </c>
      <c r="UFY28" s="222">
        <f t="shared" ref="UFY28" si="14358">UFW28*$C$28</f>
        <v>4.5168629327387036E+96</v>
      </c>
      <c r="UFZ28" s="222">
        <f t="shared" ref="UFZ28" si="14359">UFX28*$C$28</f>
        <v>0</v>
      </c>
      <c r="UGA28" s="222">
        <f t="shared" ref="UGA28" si="14360">UFY28*$C$28</f>
        <v>4.6523688207208652E+96</v>
      </c>
      <c r="UGB28" s="222">
        <f t="shared" ref="UGB28" si="14361">UFZ28*$C$28</f>
        <v>0</v>
      </c>
      <c r="UGC28" s="222">
        <f t="shared" ref="UGC28" si="14362">UGA28*$C$28</f>
        <v>4.7919398853424912E+96</v>
      </c>
      <c r="UGD28" s="222">
        <f t="shared" ref="UGD28" si="14363">UGB28*$C$28</f>
        <v>0</v>
      </c>
      <c r="UGE28" s="222">
        <f t="shared" ref="UGE28" si="14364">UGC28*$C$28</f>
        <v>4.9356980819027662E+96</v>
      </c>
      <c r="UGF28" s="222">
        <f t="shared" ref="UGF28" si="14365">UGD28*$C$28</f>
        <v>0</v>
      </c>
      <c r="UGG28" s="222">
        <f t="shared" ref="UGG28" si="14366">UGE28*$C$28</f>
        <v>5.0837690243598496E+96</v>
      </c>
      <c r="UGH28" s="222">
        <f t="shared" ref="UGH28" si="14367">UGF28*$C$28</f>
        <v>0</v>
      </c>
      <c r="UGI28" s="222">
        <f t="shared" ref="UGI28" si="14368">UGG28*$C$28</f>
        <v>5.2362820950906447E+96</v>
      </c>
      <c r="UGJ28" s="222">
        <f t="shared" ref="UGJ28" si="14369">UGH28*$C$28</f>
        <v>0</v>
      </c>
      <c r="UGK28" s="222">
        <f t="shared" ref="UGK28" si="14370">UGI28*$C$28</f>
        <v>5.3933705579433639E+96</v>
      </c>
      <c r="UGL28" s="222">
        <f t="shared" ref="UGL28" si="14371">UGJ28*$C$28</f>
        <v>0</v>
      </c>
      <c r="UGM28" s="222">
        <f t="shared" ref="UGM28" si="14372">UGK28*$C$28</f>
        <v>5.555171674681665E+96</v>
      </c>
      <c r="UGN28" s="222">
        <f t="shared" ref="UGN28" si="14373">UGL28*$C$28</f>
        <v>0</v>
      </c>
      <c r="UGO28" s="222">
        <f t="shared" ref="UGO28" si="14374">UGM28*$C$28</f>
        <v>5.7218268249221154E+96</v>
      </c>
      <c r="UGP28" s="222">
        <f t="shared" ref="UGP28" si="14375">UGN28*$C$28</f>
        <v>0</v>
      </c>
      <c r="UGQ28" s="222">
        <f t="shared" ref="UGQ28" si="14376">UGO28*$C$28</f>
        <v>5.8934816296697793E+96</v>
      </c>
      <c r="UGR28" s="222">
        <f t="shared" ref="UGR28" si="14377">UGP28*$C$28</f>
        <v>0</v>
      </c>
      <c r="UGS28" s="222">
        <f t="shared" ref="UGS28" si="14378">UGQ28*$C$28</f>
        <v>6.0702860785598729E+96</v>
      </c>
      <c r="UGT28" s="222">
        <f t="shared" ref="UGT28" si="14379">UGR28*$C$28</f>
        <v>0</v>
      </c>
      <c r="UGU28" s="222">
        <f t="shared" ref="UGU28" si="14380">UGS28*$C$28</f>
        <v>6.2523946609166688E+96</v>
      </c>
      <c r="UGV28" s="222">
        <f t="shared" ref="UGV28" si="14381">UGT28*$C$28</f>
        <v>0</v>
      </c>
      <c r="UGW28" s="222">
        <f t="shared" ref="UGW28" si="14382">UGU28*$C$28</f>
        <v>6.4399665007441692E+96</v>
      </c>
      <c r="UGX28" s="222">
        <f t="shared" ref="UGX28" si="14383">UGV28*$C$28</f>
        <v>0</v>
      </c>
      <c r="UGY28" s="222">
        <f t="shared" ref="UGY28" si="14384">UGW28*$C$28</f>
        <v>6.6331654957664943E+96</v>
      </c>
      <c r="UGZ28" s="222">
        <f t="shared" ref="UGZ28" si="14385">UGX28*$C$28</f>
        <v>0</v>
      </c>
      <c r="UHA28" s="222">
        <f t="shared" ref="UHA28" si="14386">UGY28*$C$28</f>
        <v>6.8321604606394895E+96</v>
      </c>
      <c r="UHB28" s="222">
        <f t="shared" ref="UHB28" si="14387">UGZ28*$C$28</f>
        <v>0</v>
      </c>
      <c r="UHC28" s="222">
        <f t="shared" ref="UHC28" si="14388">UHA28*$C$28</f>
        <v>7.0371252744586745E+96</v>
      </c>
      <c r="UHD28" s="222">
        <f t="shared" ref="UHD28" si="14389">UHB28*$C$28</f>
        <v>0</v>
      </c>
      <c r="UHE28" s="222">
        <f t="shared" ref="UHE28" si="14390">UHC28*$C$28</f>
        <v>7.2482390326924354E+96</v>
      </c>
      <c r="UHF28" s="222">
        <f t="shared" ref="UHF28" si="14391">UHD28*$C$28</f>
        <v>0</v>
      </c>
      <c r="UHG28" s="222">
        <f t="shared" ref="UHG28" si="14392">UHE28*$C$28</f>
        <v>7.4656862036732083E+96</v>
      </c>
      <c r="UHH28" s="222">
        <f t="shared" ref="UHH28" si="14393">UHF28*$C$28</f>
        <v>0</v>
      </c>
      <c r="UHI28" s="222">
        <f t="shared" ref="UHI28" si="14394">UHG28*$C$28</f>
        <v>7.689656789783405E+96</v>
      </c>
      <c r="UHJ28" s="222">
        <f t="shared" ref="UHJ28" si="14395">UHH28*$C$28</f>
        <v>0</v>
      </c>
      <c r="UHK28" s="222">
        <f t="shared" ref="UHK28" si="14396">UHI28*$C$28</f>
        <v>7.9203464934769074E+96</v>
      </c>
      <c r="UHL28" s="222">
        <f t="shared" ref="UHL28" si="14397">UHJ28*$C$28</f>
        <v>0</v>
      </c>
      <c r="UHM28" s="222">
        <f t="shared" ref="UHM28" si="14398">UHK28*$C$28</f>
        <v>8.1579568882812146E+96</v>
      </c>
      <c r="UHN28" s="222">
        <f t="shared" ref="UHN28" si="14399">UHL28*$C$28</f>
        <v>0</v>
      </c>
      <c r="UHO28" s="222">
        <f t="shared" ref="UHO28" si="14400">UHM28*$C$28</f>
        <v>8.4026955949296515E+96</v>
      </c>
      <c r="UHP28" s="222">
        <f t="shared" ref="UHP28" si="14401">UHN28*$C$28</f>
        <v>0</v>
      </c>
      <c r="UHQ28" s="222">
        <f t="shared" ref="UHQ28" si="14402">UHO28*$C$28</f>
        <v>8.6547764627775414E+96</v>
      </c>
      <c r="UHR28" s="222">
        <f t="shared" ref="UHR28" si="14403">UHP28*$C$28</f>
        <v>0</v>
      </c>
      <c r="UHS28" s="222">
        <f t="shared" ref="UHS28" si="14404">UHQ28*$C$28</f>
        <v>8.9144197566608676E+96</v>
      </c>
      <c r="UHT28" s="222">
        <f t="shared" ref="UHT28" si="14405">UHR28*$C$28</f>
        <v>0</v>
      </c>
      <c r="UHU28" s="222">
        <f t="shared" ref="UHU28" si="14406">UHS28*$C$28</f>
        <v>9.1818523493606944E+96</v>
      </c>
      <c r="UHV28" s="222">
        <f t="shared" ref="UHV28" si="14407">UHT28*$C$28</f>
        <v>0</v>
      </c>
      <c r="UHW28" s="222">
        <f t="shared" ref="UHW28" si="14408">UHU28*$C$28</f>
        <v>9.4573079198415152E+96</v>
      </c>
      <c r="UHX28" s="222">
        <f t="shared" ref="UHX28" si="14409">UHV28*$C$28</f>
        <v>0</v>
      </c>
      <c r="UHY28" s="222">
        <f t="shared" ref="UHY28" si="14410">UHW28*$C$28</f>
        <v>9.7410271574367618E+96</v>
      </c>
      <c r="UHZ28" s="222">
        <f t="shared" ref="UHZ28" si="14411">UHX28*$C$28</f>
        <v>0</v>
      </c>
      <c r="UIA28" s="222">
        <f t="shared" ref="UIA28" si="14412">UHY28*$C$28</f>
        <v>1.0033257972159865E+97</v>
      </c>
      <c r="UIB28" s="222">
        <f t="shared" ref="UIB28" si="14413">UHZ28*$C$28</f>
        <v>0</v>
      </c>
      <c r="UIC28" s="222">
        <f t="shared" ref="UIC28" si="14414">UIA28*$C$28</f>
        <v>1.0334255711324662E+97</v>
      </c>
      <c r="UID28" s="222">
        <f t="shared" ref="UID28" si="14415">UIB28*$C$28</f>
        <v>0</v>
      </c>
      <c r="UIE28" s="222">
        <f t="shared" ref="UIE28" si="14416">UIC28*$C$28</f>
        <v>1.0644283382664402E+97</v>
      </c>
      <c r="UIF28" s="222">
        <f t="shared" ref="UIF28" si="14417">UID28*$C$28</f>
        <v>0</v>
      </c>
      <c r="UIG28" s="222">
        <f t="shared" ref="UIG28" si="14418">UIE28*$C$28</f>
        <v>1.0963611884144334E+97</v>
      </c>
      <c r="UIH28" s="222">
        <f t="shared" ref="UIH28" si="14419">UIF28*$C$28</f>
        <v>0</v>
      </c>
      <c r="UII28" s="222">
        <f t="shared" ref="UII28" si="14420">UIG28*$C$28</f>
        <v>1.1292520240668664E+97</v>
      </c>
      <c r="UIJ28" s="222">
        <f t="shared" ref="UIJ28" si="14421">UIH28*$C$28</f>
        <v>0</v>
      </c>
      <c r="UIK28" s="222">
        <f t="shared" ref="UIK28" si="14422">UII28*$C$28</f>
        <v>1.1631295847888725E+97</v>
      </c>
      <c r="UIL28" s="222">
        <f t="shared" ref="UIL28" si="14423">UIJ28*$C$28</f>
        <v>0</v>
      </c>
      <c r="UIM28" s="222">
        <f t="shared" ref="UIM28" si="14424">UIK28*$C$28</f>
        <v>1.1980234723325388E+97</v>
      </c>
      <c r="UIN28" s="222">
        <f t="shared" ref="UIN28" si="14425">UIL28*$C$28</f>
        <v>0</v>
      </c>
      <c r="UIO28" s="222">
        <f t="shared" ref="UIO28" si="14426">UIM28*$C$28</f>
        <v>1.233964176502515E+97</v>
      </c>
      <c r="UIP28" s="222">
        <f t="shared" ref="UIP28" si="14427">UIN28*$C$28</f>
        <v>0</v>
      </c>
      <c r="UIQ28" s="222">
        <f t="shared" ref="UIQ28" si="14428">UIO28*$C$28</f>
        <v>1.2709831017975906E+97</v>
      </c>
      <c r="UIR28" s="222">
        <f t="shared" ref="UIR28" si="14429">UIP28*$C$28</f>
        <v>0</v>
      </c>
      <c r="UIS28" s="222">
        <f t="shared" ref="UIS28" si="14430">UIQ28*$C$28</f>
        <v>1.3091125948515184E+97</v>
      </c>
      <c r="UIT28" s="222">
        <f t="shared" ref="UIT28" si="14431">UIR28*$C$28</f>
        <v>0</v>
      </c>
      <c r="UIU28" s="222">
        <f t="shared" ref="UIU28" si="14432">UIS28*$C$28</f>
        <v>1.3483859726970639E+97</v>
      </c>
      <c r="UIV28" s="222">
        <f t="shared" ref="UIV28" si="14433">UIT28*$C$28</f>
        <v>0</v>
      </c>
      <c r="UIW28" s="222">
        <f t="shared" ref="UIW28" si="14434">UIU28*$C$28</f>
        <v>1.3888375518779758E+97</v>
      </c>
      <c r="UIX28" s="222">
        <f t="shared" ref="UIX28" si="14435">UIV28*$C$28</f>
        <v>0</v>
      </c>
      <c r="UIY28" s="222">
        <f t="shared" ref="UIY28" si="14436">UIW28*$C$28</f>
        <v>1.4305026784343152E+97</v>
      </c>
      <c r="UIZ28" s="222">
        <f t="shared" ref="UIZ28" si="14437">UIX28*$C$28</f>
        <v>0</v>
      </c>
      <c r="UJA28" s="222">
        <f t="shared" ref="UJA28" si="14438">UIY28*$C$28</f>
        <v>1.4734177587873447E+97</v>
      </c>
      <c r="UJB28" s="222">
        <f t="shared" ref="UJB28" si="14439">UIZ28*$C$28</f>
        <v>0</v>
      </c>
      <c r="UJC28" s="222">
        <f t="shared" ref="UJC28" si="14440">UJA28*$C$28</f>
        <v>1.517620291550965E+97</v>
      </c>
      <c r="UJD28" s="222">
        <f t="shared" ref="UJD28" si="14441">UJB28*$C$28</f>
        <v>0</v>
      </c>
      <c r="UJE28" s="222">
        <f t="shared" ref="UJE28" si="14442">UJC28*$C$28</f>
        <v>1.5631489002974941E+97</v>
      </c>
      <c r="UJF28" s="222">
        <f t="shared" ref="UJF28" si="14443">UJD28*$C$28</f>
        <v>0</v>
      </c>
      <c r="UJG28" s="222">
        <f t="shared" ref="UJG28" si="14444">UJE28*$C$28</f>
        <v>1.610043367306419E+97</v>
      </c>
      <c r="UJH28" s="222">
        <f t="shared" ref="UJH28" si="14445">UJF28*$C$28</f>
        <v>0</v>
      </c>
      <c r="UJI28" s="222">
        <f t="shared" ref="UJI28" si="14446">UJG28*$C$28</f>
        <v>1.6583446683256115E+97</v>
      </c>
      <c r="UJJ28" s="222">
        <f t="shared" ref="UJJ28" si="14447">UJH28*$C$28</f>
        <v>0</v>
      </c>
      <c r="UJK28" s="222">
        <f t="shared" ref="UJK28" si="14448">UJI28*$C$28</f>
        <v>1.70809500837538E+97</v>
      </c>
      <c r="UJL28" s="222">
        <f t="shared" ref="UJL28" si="14449">UJJ28*$C$28</f>
        <v>0</v>
      </c>
      <c r="UJM28" s="222">
        <f t="shared" ref="UJM28" si="14450">UJK28*$C$28</f>
        <v>1.7593378586266414E+97</v>
      </c>
      <c r="UJN28" s="222">
        <f t="shared" ref="UJN28" si="14451">UJL28*$C$28</f>
        <v>0</v>
      </c>
      <c r="UJO28" s="222">
        <f t="shared" ref="UJO28" si="14452">UJM28*$C$28</f>
        <v>1.8121179943854405E+97</v>
      </c>
      <c r="UJP28" s="222">
        <f t="shared" ref="UJP28" si="14453">UJN28*$C$28</f>
        <v>0</v>
      </c>
      <c r="UJQ28" s="222">
        <f t="shared" ref="UJQ28" si="14454">UJO28*$C$28</f>
        <v>1.8664815342170037E+97</v>
      </c>
      <c r="UJR28" s="222">
        <f t="shared" ref="UJR28" si="14455">UJP28*$C$28</f>
        <v>0</v>
      </c>
      <c r="UJS28" s="222">
        <f t="shared" ref="UJS28" si="14456">UJQ28*$C$28</f>
        <v>1.9224759802435139E+97</v>
      </c>
      <c r="UJT28" s="222">
        <f t="shared" ref="UJT28" si="14457">UJR28*$C$28</f>
        <v>0</v>
      </c>
      <c r="UJU28" s="222">
        <f t="shared" ref="UJU28" si="14458">UJS28*$C$28</f>
        <v>1.9801502596508195E+97</v>
      </c>
      <c r="UJV28" s="222">
        <f t="shared" ref="UJV28" si="14459">UJT28*$C$28</f>
        <v>0</v>
      </c>
      <c r="UJW28" s="222">
        <f t="shared" ref="UJW28" si="14460">UJU28*$C$28</f>
        <v>2.0395547674403441E+97</v>
      </c>
      <c r="UJX28" s="222">
        <f t="shared" ref="UJX28" si="14461">UJV28*$C$28</f>
        <v>0</v>
      </c>
      <c r="UJY28" s="222">
        <f t="shared" ref="UJY28" si="14462">UJW28*$C$28</f>
        <v>2.1007414104635544E+97</v>
      </c>
      <c r="UJZ28" s="222">
        <f t="shared" ref="UJZ28" si="14463">UJX28*$C$28</f>
        <v>0</v>
      </c>
      <c r="UKA28" s="222">
        <f t="shared" ref="UKA28" si="14464">UJY28*$C$28</f>
        <v>2.1637636527774612E+97</v>
      </c>
      <c r="UKB28" s="222">
        <f t="shared" ref="UKB28" si="14465">UJZ28*$C$28</f>
        <v>0</v>
      </c>
      <c r="UKC28" s="222">
        <f t="shared" ref="UKC28" si="14466">UKA28*$C$28</f>
        <v>2.2286765623607853E+97</v>
      </c>
      <c r="UKD28" s="222">
        <f t="shared" ref="UKD28" si="14467">UKB28*$C$28</f>
        <v>0</v>
      </c>
      <c r="UKE28" s="222">
        <f t="shared" ref="UKE28" si="14468">UKC28*$C$28</f>
        <v>2.295536859231609E+97</v>
      </c>
      <c r="UKF28" s="222">
        <f t="shared" ref="UKF28" si="14469">UKD28*$C$28</f>
        <v>0</v>
      </c>
      <c r="UKG28" s="222">
        <f t="shared" ref="UKG28" si="14470">UKE28*$C$28</f>
        <v>2.3644029650085573E+97</v>
      </c>
      <c r="UKH28" s="222">
        <f t="shared" ref="UKH28" si="14471">UKF28*$C$28</f>
        <v>0</v>
      </c>
      <c r="UKI28" s="222">
        <f t="shared" ref="UKI28" si="14472">UKG28*$C$28</f>
        <v>2.435335053958814E+97</v>
      </c>
      <c r="UKJ28" s="222">
        <f t="shared" ref="UKJ28" si="14473">UKH28*$C$28</f>
        <v>0</v>
      </c>
      <c r="UKK28" s="222">
        <f t="shared" ref="UKK28" si="14474">UKI28*$C$28</f>
        <v>2.5083951055775786E+97</v>
      </c>
      <c r="UKL28" s="222">
        <f t="shared" ref="UKL28" si="14475">UKJ28*$C$28</f>
        <v>0</v>
      </c>
      <c r="UKM28" s="222">
        <f t="shared" ref="UKM28" si="14476">UKK28*$C$28</f>
        <v>2.583646958744906E+97</v>
      </c>
      <c r="UKN28" s="222">
        <f t="shared" ref="UKN28" si="14477">UKL28*$C$28</f>
        <v>0</v>
      </c>
      <c r="UKO28" s="222">
        <f t="shared" ref="UKO28" si="14478">UKM28*$C$28</f>
        <v>2.6611563675072533E+97</v>
      </c>
      <c r="UKP28" s="222">
        <f t="shared" ref="UKP28" si="14479">UKN28*$C$28</f>
        <v>0</v>
      </c>
      <c r="UKQ28" s="222">
        <f t="shared" ref="UKQ28" si="14480">UKO28*$C$28</f>
        <v>2.7409910585324711E+97</v>
      </c>
      <c r="UKR28" s="222">
        <f t="shared" ref="UKR28" si="14481">UKP28*$C$28</f>
        <v>0</v>
      </c>
      <c r="UKS28" s="222">
        <f t="shared" ref="UKS28" si="14482">UKQ28*$C$28</f>
        <v>2.8232207902884453E+97</v>
      </c>
      <c r="UKT28" s="222">
        <f t="shared" ref="UKT28" si="14483">UKR28*$C$28</f>
        <v>0</v>
      </c>
      <c r="UKU28" s="222">
        <f t="shared" ref="UKU28" si="14484">UKS28*$C$28</f>
        <v>2.9079174139970987E+97</v>
      </c>
      <c r="UKV28" s="222">
        <f t="shared" ref="UKV28" si="14485">UKT28*$C$28</f>
        <v>0</v>
      </c>
      <c r="UKW28" s="222">
        <f t="shared" ref="UKW28" si="14486">UKU28*$C$28</f>
        <v>2.9951549364170116E+97</v>
      </c>
      <c r="UKX28" s="222">
        <f t="shared" ref="UKX28" si="14487">UKV28*$C$28</f>
        <v>0</v>
      </c>
      <c r="UKY28" s="222">
        <f t="shared" ref="UKY28" si="14488">UKW28*$C$28</f>
        <v>3.0850095845095218E+97</v>
      </c>
      <c r="UKZ28" s="222">
        <f t="shared" ref="UKZ28" si="14489">UKX28*$C$28</f>
        <v>0</v>
      </c>
      <c r="ULA28" s="222">
        <f t="shared" ref="ULA28" si="14490">UKY28*$C$28</f>
        <v>3.1775598720448077E+97</v>
      </c>
      <c r="ULB28" s="222">
        <f t="shared" ref="ULB28" si="14491">UKZ28*$C$28</f>
        <v>0</v>
      </c>
      <c r="ULC28" s="222">
        <f t="shared" ref="ULC28" si="14492">ULA28*$C$28</f>
        <v>3.272886668206152E+97</v>
      </c>
      <c r="ULD28" s="222">
        <f t="shared" ref="ULD28" si="14493">ULB28*$C$28</f>
        <v>0</v>
      </c>
      <c r="ULE28" s="222">
        <f t="shared" ref="ULE28" si="14494">ULC28*$C$28</f>
        <v>3.3710732682523365E+97</v>
      </c>
      <c r="ULF28" s="222">
        <f t="shared" ref="ULF28" si="14495">ULD28*$C$28</f>
        <v>0</v>
      </c>
      <c r="ULG28" s="222">
        <f t="shared" ref="ULG28" si="14496">ULE28*$C$28</f>
        <v>3.4722054662999067E+97</v>
      </c>
      <c r="ULH28" s="222">
        <f t="shared" ref="ULH28" si="14497">ULF28*$C$28</f>
        <v>0</v>
      </c>
      <c r="ULI28" s="222">
        <f t="shared" ref="ULI28" si="14498">ULG28*$C$28</f>
        <v>3.5763716302889043E+97</v>
      </c>
      <c r="ULJ28" s="222">
        <f t="shared" ref="ULJ28" si="14499">ULH28*$C$28</f>
        <v>0</v>
      </c>
      <c r="ULK28" s="222">
        <f t="shared" ref="ULK28" si="14500">ULI28*$C$28</f>
        <v>3.6836627791975716E+97</v>
      </c>
      <c r="ULL28" s="222">
        <f t="shared" ref="ULL28" si="14501">ULJ28*$C$28</f>
        <v>0</v>
      </c>
      <c r="ULM28" s="222">
        <f t="shared" ref="ULM28" si="14502">ULK28*$C$28</f>
        <v>3.7941726625734987E+97</v>
      </c>
      <c r="ULN28" s="222">
        <f t="shared" ref="ULN28" si="14503">ULL28*$C$28</f>
        <v>0</v>
      </c>
      <c r="ULO28" s="222">
        <f t="shared" ref="ULO28" si="14504">ULM28*$C$28</f>
        <v>3.9079978424507034E+97</v>
      </c>
      <c r="ULP28" s="222">
        <f t="shared" ref="ULP28" si="14505">ULN28*$C$28</f>
        <v>0</v>
      </c>
      <c r="ULQ28" s="222">
        <f t="shared" ref="ULQ28" si="14506">ULO28*$C$28</f>
        <v>4.0252377777242244E+97</v>
      </c>
      <c r="ULR28" s="222">
        <f t="shared" ref="ULR28" si="14507">ULP28*$C$28</f>
        <v>0</v>
      </c>
      <c r="ULS28" s="222">
        <f t="shared" ref="ULS28" si="14508">ULQ28*$C$28</f>
        <v>4.1459949110559511E+97</v>
      </c>
      <c r="ULT28" s="222">
        <f t="shared" ref="ULT28" si="14509">ULR28*$C$28</f>
        <v>0</v>
      </c>
      <c r="ULU28" s="222">
        <f t="shared" ref="ULU28" si="14510">ULS28*$C$28</f>
        <v>4.27037475838763E+97</v>
      </c>
      <c r="ULV28" s="222">
        <f t="shared" ref="ULV28" si="14511">ULT28*$C$28</f>
        <v>0</v>
      </c>
      <c r="ULW28" s="222">
        <f t="shared" ref="ULW28" si="14512">ULU28*$C$28</f>
        <v>4.3984860011392589E+97</v>
      </c>
      <c r="ULX28" s="222">
        <f t="shared" ref="ULX28" si="14513">ULV28*$C$28</f>
        <v>0</v>
      </c>
      <c r="ULY28" s="222">
        <f t="shared" ref="ULY28" si="14514">ULW28*$C$28</f>
        <v>4.530440581173437E+97</v>
      </c>
      <c r="ULZ28" s="222">
        <f t="shared" ref="ULZ28" si="14515">ULX28*$C$28</f>
        <v>0</v>
      </c>
      <c r="UMA28" s="222">
        <f t="shared" ref="UMA28" si="14516">ULY28*$C$28</f>
        <v>4.66635379860864E+97</v>
      </c>
      <c r="UMB28" s="222">
        <f t="shared" ref="UMB28" si="14517">ULZ28*$C$28</f>
        <v>0</v>
      </c>
      <c r="UMC28" s="222">
        <f t="shared" ref="UMC28" si="14518">UMA28*$C$28</f>
        <v>4.806344412566899E+97</v>
      </c>
      <c r="UMD28" s="222">
        <f t="shared" ref="UMD28" si="14519">UMB28*$C$28</f>
        <v>0</v>
      </c>
      <c r="UME28" s="222">
        <f t="shared" ref="UME28" si="14520">UMC28*$C$28</f>
        <v>4.9505347449439059E+97</v>
      </c>
      <c r="UMF28" s="222">
        <f t="shared" ref="UMF28" si="14521">UMD28*$C$28</f>
        <v>0</v>
      </c>
      <c r="UMG28" s="222">
        <f t="shared" ref="UMG28" si="14522">UME28*$C$28</f>
        <v>5.0990507872922232E+97</v>
      </c>
      <c r="UMH28" s="222">
        <f t="shared" ref="UMH28" si="14523">UMF28*$C$28</f>
        <v>0</v>
      </c>
      <c r="UMI28" s="222">
        <f t="shared" ref="UMI28" si="14524">UMG28*$C$28</f>
        <v>5.2520223109109898E+97</v>
      </c>
      <c r="UMJ28" s="222">
        <f t="shared" ref="UMJ28" si="14525">UMH28*$C$28</f>
        <v>0</v>
      </c>
      <c r="UMK28" s="222">
        <f t="shared" ref="UMK28" si="14526">UMI28*$C$28</f>
        <v>5.4095829802383195E+97</v>
      </c>
      <c r="UML28" s="222">
        <f t="shared" ref="UML28" si="14527">UMJ28*$C$28</f>
        <v>0</v>
      </c>
      <c r="UMM28" s="222">
        <f t="shared" ref="UMM28" si="14528">UMK28*$C$28</f>
        <v>5.5718704696454689E+97</v>
      </c>
      <c r="UMN28" s="222">
        <f t="shared" ref="UMN28" si="14529">UML28*$C$28</f>
        <v>0</v>
      </c>
      <c r="UMO28" s="222">
        <f t="shared" ref="UMO28" si="14530">UMM28*$C$28</f>
        <v>5.7390265837348333E+97</v>
      </c>
      <c r="UMP28" s="222">
        <f t="shared" ref="UMP28" si="14531">UMN28*$C$28</f>
        <v>0</v>
      </c>
      <c r="UMQ28" s="222">
        <f t="shared" ref="UMQ28" si="14532">UMO28*$C$28</f>
        <v>5.9111973812468784E+97</v>
      </c>
      <c r="UMR28" s="222">
        <f t="shared" ref="UMR28" si="14533">UMP28*$C$28</f>
        <v>0</v>
      </c>
      <c r="UMS28" s="222">
        <f t="shared" ref="UMS28" si="14534">UMQ28*$C$28</f>
        <v>6.0885333026842852E+97</v>
      </c>
      <c r="UMT28" s="222">
        <f t="shared" ref="UMT28" si="14535">UMR28*$C$28</f>
        <v>0</v>
      </c>
      <c r="UMU28" s="222">
        <f t="shared" ref="UMU28" si="14536">UMS28*$C$28</f>
        <v>6.2711893017648137E+97</v>
      </c>
      <c r="UMV28" s="222">
        <f t="shared" ref="UMV28" si="14537">UMT28*$C$28</f>
        <v>0</v>
      </c>
      <c r="UMW28" s="222">
        <f t="shared" ref="UMW28" si="14538">UMU28*$C$28</f>
        <v>6.4593249808177584E+97</v>
      </c>
      <c r="UMX28" s="222">
        <f t="shared" ref="UMX28" si="14539">UMV28*$C$28</f>
        <v>0</v>
      </c>
      <c r="UMY28" s="222">
        <f t="shared" ref="UMY28" si="14540">UMW28*$C$28</f>
        <v>6.6531047302422916E+97</v>
      </c>
      <c r="UMZ28" s="222">
        <f t="shared" ref="UMZ28" si="14541">UMX28*$C$28</f>
        <v>0</v>
      </c>
      <c r="UNA28" s="222">
        <f t="shared" ref="UNA28" si="14542">UMY28*$C$28</f>
        <v>6.8526978721495605E+97</v>
      </c>
      <c r="UNB28" s="222">
        <f t="shared" ref="UNB28" si="14543">UMZ28*$C$28</f>
        <v>0</v>
      </c>
      <c r="UNC28" s="222">
        <f t="shared" ref="UNC28" si="14544">UNA28*$C$28</f>
        <v>7.0582788083140471E+97</v>
      </c>
      <c r="UND28" s="222">
        <f t="shared" ref="UND28" si="14545">UNB28*$C$28</f>
        <v>0</v>
      </c>
      <c r="UNE28" s="222">
        <f t="shared" ref="UNE28" si="14546">UNC28*$C$28</f>
        <v>7.2700271725634695E+97</v>
      </c>
      <c r="UNF28" s="222">
        <f t="shared" ref="UNF28" si="14547">UND28*$C$28</f>
        <v>0</v>
      </c>
      <c r="UNG28" s="222">
        <f t="shared" ref="UNG28" si="14548">UNE28*$C$28</f>
        <v>7.4881279877403741E+97</v>
      </c>
      <c r="UNH28" s="222">
        <f t="shared" ref="UNH28" si="14549">UNF28*$C$28</f>
        <v>0</v>
      </c>
      <c r="UNI28" s="222">
        <f t="shared" ref="UNI28" si="14550">UNG28*$C$28</f>
        <v>7.712771827372586E+97</v>
      </c>
      <c r="UNJ28" s="222">
        <f t="shared" ref="UNJ28" si="14551">UNH28*$C$28</f>
        <v>0</v>
      </c>
      <c r="UNK28" s="222">
        <f t="shared" ref="UNK28" si="14552">UNI28*$C$28</f>
        <v>7.9441549821937643E+97</v>
      </c>
      <c r="UNL28" s="222">
        <f t="shared" ref="UNL28" si="14553">UNJ28*$C$28</f>
        <v>0</v>
      </c>
      <c r="UNM28" s="222">
        <f t="shared" ref="UNM28" si="14554">UNK28*$C$28</f>
        <v>8.1824796316595776E+97</v>
      </c>
      <c r="UNN28" s="222">
        <f t="shared" ref="UNN28" si="14555">UNL28*$C$28</f>
        <v>0</v>
      </c>
      <c r="UNO28" s="222">
        <f t="shared" ref="UNO28" si="14556">UNM28*$C$28</f>
        <v>8.4279540206093655E+97</v>
      </c>
      <c r="UNP28" s="222">
        <f t="shared" ref="UNP28" si="14557">UNN28*$C$28</f>
        <v>0</v>
      </c>
      <c r="UNQ28" s="222">
        <f t="shared" ref="UNQ28" si="14558">UNO28*$C$28</f>
        <v>8.6807926412276461E+97</v>
      </c>
      <c r="UNR28" s="222">
        <f t="shared" ref="UNR28" si="14559">UNP28*$C$28</f>
        <v>0</v>
      </c>
      <c r="UNS28" s="222">
        <f t="shared" ref="UNS28" si="14560">UNQ28*$C$28</f>
        <v>8.9412164204644764E+97</v>
      </c>
      <c r="UNT28" s="222">
        <f t="shared" ref="UNT28" si="14561">UNR28*$C$28</f>
        <v>0</v>
      </c>
      <c r="UNU28" s="222">
        <f t="shared" ref="UNU28" si="14562">UNS28*$C$28</f>
        <v>9.2094529130784103E+97</v>
      </c>
      <c r="UNV28" s="222">
        <f t="shared" ref="UNV28" si="14563">UNT28*$C$28</f>
        <v>0</v>
      </c>
      <c r="UNW28" s="222">
        <f t="shared" ref="UNW28" si="14564">UNU28*$C$28</f>
        <v>9.4857365004707635E+97</v>
      </c>
      <c r="UNX28" s="222">
        <f t="shared" ref="UNX28" si="14565">UNV28*$C$28</f>
        <v>0</v>
      </c>
      <c r="UNY28" s="222">
        <f t="shared" ref="UNY28" si="14566">UNW28*$C$28</f>
        <v>9.7703085954848864E+97</v>
      </c>
      <c r="UNZ28" s="222">
        <f t="shared" ref="UNZ28" si="14567">UNX28*$C$28</f>
        <v>0</v>
      </c>
      <c r="UOA28" s="222">
        <f t="shared" ref="UOA28" si="14568">UNY28*$C$28</f>
        <v>1.0063417853349434E+98</v>
      </c>
      <c r="UOB28" s="222">
        <f t="shared" ref="UOB28" si="14569">UNZ28*$C$28</f>
        <v>0</v>
      </c>
      <c r="UOC28" s="222">
        <f t="shared" ref="UOC28" si="14570">UOA28*$C$28</f>
        <v>1.0365320388949916E+98</v>
      </c>
      <c r="UOD28" s="222">
        <f t="shared" ref="UOD28" si="14571">UOB28*$C$28</f>
        <v>0</v>
      </c>
      <c r="UOE28" s="222">
        <f t="shared" ref="UOE28" si="14572">UOC28*$C$28</f>
        <v>1.0676280000618413E+98</v>
      </c>
      <c r="UOF28" s="222">
        <f t="shared" ref="UOF28" si="14573">UOD28*$C$28</f>
        <v>0</v>
      </c>
      <c r="UOG28" s="222">
        <f t="shared" ref="UOG28" si="14574">UOE28*$C$28</f>
        <v>1.0996568400636966E+98</v>
      </c>
      <c r="UOH28" s="222">
        <f t="shared" ref="UOH28" si="14575">UOF28*$C$28</f>
        <v>0</v>
      </c>
      <c r="UOI28" s="222">
        <f t="shared" ref="UOI28" si="14576">UOG28*$C$28</f>
        <v>1.1326465452656075E+98</v>
      </c>
      <c r="UOJ28" s="222">
        <f t="shared" ref="UOJ28" si="14577">UOH28*$C$28</f>
        <v>0</v>
      </c>
      <c r="UOK28" s="222">
        <f t="shared" ref="UOK28" si="14578">UOI28*$C$28</f>
        <v>1.1666259416235757E+98</v>
      </c>
      <c r="UOL28" s="222">
        <f t="shared" ref="UOL28" si="14579">UOJ28*$C$28</f>
        <v>0</v>
      </c>
      <c r="UOM28" s="222">
        <f t="shared" ref="UOM28" si="14580">UOK28*$C$28</f>
        <v>1.2016247198722831E+98</v>
      </c>
      <c r="UON28" s="222">
        <f t="shared" ref="UON28" si="14581">UOL28*$C$28</f>
        <v>0</v>
      </c>
      <c r="UOO28" s="222">
        <f t="shared" ref="UOO28" si="14582">UOM28*$C$28</f>
        <v>1.2376734614684515E+98</v>
      </c>
      <c r="UOP28" s="222">
        <f t="shared" ref="UOP28" si="14583">UON28*$C$28</f>
        <v>0</v>
      </c>
      <c r="UOQ28" s="222">
        <f t="shared" ref="UOQ28" si="14584">UOO28*$C$28</f>
        <v>1.2748036653125051E+98</v>
      </c>
      <c r="UOR28" s="222">
        <f t="shared" ref="UOR28" si="14585">UOP28*$C$28</f>
        <v>0</v>
      </c>
      <c r="UOS28" s="222">
        <f t="shared" ref="UOS28" si="14586">UOQ28*$C$28</f>
        <v>1.3130477752718803E+98</v>
      </c>
      <c r="UOT28" s="222">
        <f t="shared" ref="UOT28" si="14587">UOR28*$C$28</f>
        <v>0</v>
      </c>
      <c r="UOU28" s="222">
        <f t="shared" ref="UOU28" si="14588">UOS28*$C$28</f>
        <v>1.3524392085300368E+98</v>
      </c>
      <c r="UOV28" s="222">
        <f t="shared" ref="UOV28" si="14589">UOT28*$C$28</f>
        <v>0</v>
      </c>
      <c r="UOW28" s="222">
        <f t="shared" ref="UOW28" si="14590">UOU28*$C$28</f>
        <v>1.3930123847859378E+98</v>
      </c>
      <c r="UOX28" s="222">
        <f t="shared" ref="UOX28" si="14591">UOV28*$C$28</f>
        <v>0</v>
      </c>
      <c r="UOY28" s="222">
        <f t="shared" ref="UOY28" si="14592">UOW28*$C$28</f>
        <v>1.434802756329516E+98</v>
      </c>
      <c r="UOZ28" s="222">
        <f t="shared" ref="UOZ28" si="14593">UOX28*$C$28</f>
        <v>0</v>
      </c>
      <c r="UPA28" s="222">
        <f t="shared" ref="UPA28" si="14594">UOY28*$C$28</f>
        <v>1.4778468390194014E+98</v>
      </c>
      <c r="UPB28" s="222">
        <f t="shared" ref="UPB28" si="14595">UOZ28*$C$28</f>
        <v>0</v>
      </c>
      <c r="UPC28" s="222">
        <f t="shared" ref="UPC28" si="14596">UPA28*$C$28</f>
        <v>1.5221822441899836E+98</v>
      </c>
      <c r="UPD28" s="222">
        <f t="shared" ref="UPD28" si="14597">UPB28*$C$28</f>
        <v>0</v>
      </c>
      <c r="UPE28" s="222">
        <f t="shared" ref="UPE28" si="14598">UPC28*$C$28</f>
        <v>1.5678477115156832E+98</v>
      </c>
      <c r="UPF28" s="222">
        <f t="shared" ref="UPF28" si="14599">UPD28*$C$28</f>
        <v>0</v>
      </c>
      <c r="UPG28" s="222">
        <f t="shared" ref="UPG28" si="14600">UPE28*$C$28</f>
        <v>1.6148831428611538E+98</v>
      </c>
      <c r="UPH28" s="222">
        <f t="shared" ref="UPH28" si="14601">UPF28*$C$28</f>
        <v>0</v>
      </c>
      <c r="UPI28" s="222">
        <f t="shared" ref="UPI28" si="14602">UPG28*$C$28</f>
        <v>1.6633296371469884E+98</v>
      </c>
      <c r="UPJ28" s="222">
        <f t="shared" ref="UPJ28" si="14603">UPH28*$C$28</f>
        <v>0</v>
      </c>
      <c r="UPK28" s="222">
        <f t="shared" ref="UPK28" si="14604">UPI28*$C$28</f>
        <v>1.713229526261398E+98</v>
      </c>
      <c r="UPL28" s="222">
        <f t="shared" ref="UPL28" si="14605">UPJ28*$C$28</f>
        <v>0</v>
      </c>
      <c r="UPM28" s="222">
        <f t="shared" ref="UPM28" si="14606">UPK28*$C$28</f>
        <v>1.7646264120492401E+98</v>
      </c>
      <c r="UPN28" s="222">
        <f t="shared" ref="UPN28" si="14607">UPL28*$C$28</f>
        <v>0</v>
      </c>
      <c r="UPO28" s="222">
        <f t="shared" ref="UPO28" si="14608">UPM28*$C$28</f>
        <v>1.8175652044107172E+98</v>
      </c>
      <c r="UPP28" s="222">
        <f t="shared" ref="UPP28" si="14609">UPN28*$C$28</f>
        <v>0</v>
      </c>
      <c r="UPQ28" s="222">
        <f t="shared" ref="UPQ28" si="14610">UPO28*$C$28</f>
        <v>1.8720921605430388E+98</v>
      </c>
      <c r="UPR28" s="222">
        <f t="shared" ref="UPR28" si="14611">UPP28*$C$28</f>
        <v>0</v>
      </c>
      <c r="UPS28" s="222">
        <f t="shared" ref="UPS28" si="14612">UPQ28*$C$28</f>
        <v>1.92825492535933E+98</v>
      </c>
      <c r="UPT28" s="222">
        <f t="shared" ref="UPT28" si="14613">UPR28*$C$28</f>
        <v>0</v>
      </c>
      <c r="UPU28" s="222">
        <f t="shared" ref="UPU28" si="14614">UPS28*$C$28</f>
        <v>1.98610257312011E+98</v>
      </c>
      <c r="UPV28" s="222">
        <f t="shared" ref="UPV28" si="14615">UPT28*$C$28</f>
        <v>0</v>
      </c>
      <c r="UPW28" s="222">
        <f t="shared" ref="UPW28" si="14616">UPU28*$C$28</f>
        <v>2.0456856503137133E+98</v>
      </c>
      <c r="UPX28" s="222">
        <f t="shared" ref="UPX28" si="14617">UPV28*$C$28</f>
        <v>0</v>
      </c>
      <c r="UPY28" s="222">
        <f t="shared" ref="UPY28" si="14618">UPW28*$C$28</f>
        <v>2.1070562198231249E+98</v>
      </c>
      <c r="UPZ28" s="222">
        <f t="shared" ref="UPZ28" si="14619">UPX28*$C$28</f>
        <v>0</v>
      </c>
      <c r="UQA28" s="222">
        <f t="shared" ref="UQA28" si="14620">UPY28*$C$28</f>
        <v>2.1702679064178187E+98</v>
      </c>
      <c r="UQB28" s="222">
        <f t="shared" ref="UQB28" si="14621">UPZ28*$C$28</f>
        <v>0</v>
      </c>
      <c r="UQC28" s="222">
        <f t="shared" ref="UQC28" si="14622">UQA28*$C$28</f>
        <v>2.2353759436103534E+98</v>
      </c>
      <c r="UQD28" s="222">
        <f t="shared" ref="UQD28" si="14623">UQB28*$C$28</f>
        <v>0</v>
      </c>
      <c r="UQE28" s="222">
        <f t="shared" ref="UQE28" si="14624">UQC28*$C$28</f>
        <v>2.302437221918664E+98</v>
      </c>
      <c r="UQF28" s="222">
        <f t="shared" ref="UQF28" si="14625">UQD28*$C$28</f>
        <v>0</v>
      </c>
      <c r="UQG28" s="222">
        <f t="shared" ref="UQG28" si="14626">UQE28*$C$28</f>
        <v>2.3715103385762238E+98</v>
      </c>
      <c r="UQH28" s="222">
        <f t="shared" ref="UQH28" si="14627">UQF28*$C$28</f>
        <v>0</v>
      </c>
      <c r="UQI28" s="222">
        <f t="shared" ref="UQI28" si="14628">UQG28*$C$28</f>
        <v>2.4426556487335106E+98</v>
      </c>
      <c r="UQJ28" s="222">
        <f t="shared" ref="UQJ28" si="14629">UQH28*$C$28</f>
        <v>0</v>
      </c>
      <c r="UQK28" s="222">
        <f t="shared" ref="UQK28" si="14630">UQI28*$C$28</f>
        <v>2.5159353181955161E+98</v>
      </c>
      <c r="UQL28" s="222">
        <f t="shared" ref="UQL28" si="14631">UQJ28*$C$28</f>
        <v>0</v>
      </c>
      <c r="UQM28" s="222">
        <f t="shared" ref="UQM28" si="14632">UQK28*$C$28</f>
        <v>2.5914133777413817E+98</v>
      </c>
      <c r="UQN28" s="222">
        <f t="shared" ref="UQN28" si="14633">UQL28*$C$28</f>
        <v>0</v>
      </c>
      <c r="UQO28" s="222">
        <f t="shared" ref="UQO28" si="14634">UQM28*$C$28</f>
        <v>2.6691557790736234E+98</v>
      </c>
      <c r="UQP28" s="222">
        <f t="shared" ref="UQP28" si="14635">UQN28*$C$28</f>
        <v>0</v>
      </c>
      <c r="UQQ28" s="222">
        <f t="shared" ref="UQQ28" si="14636">UQO28*$C$28</f>
        <v>2.749230452445832E+98</v>
      </c>
      <c r="UQR28" s="222">
        <f t="shared" ref="UQR28" si="14637">UQP28*$C$28</f>
        <v>0</v>
      </c>
      <c r="UQS28" s="222">
        <f t="shared" ref="UQS28" si="14638">UQQ28*$C$28</f>
        <v>2.831707366019207E+98</v>
      </c>
      <c r="UQT28" s="222">
        <f t="shared" ref="UQT28" si="14639">UQR28*$C$28</f>
        <v>0</v>
      </c>
      <c r="UQU28" s="222">
        <f t="shared" ref="UQU28" si="14640">UQS28*$C$28</f>
        <v>2.9166585869997832E+98</v>
      </c>
      <c r="UQV28" s="222">
        <f t="shared" ref="UQV28" si="14641">UQT28*$C$28</f>
        <v>0</v>
      </c>
      <c r="UQW28" s="222">
        <f t="shared" ref="UQW28" si="14642">UQU28*$C$28</f>
        <v>3.0041583446097766E+98</v>
      </c>
      <c r="UQX28" s="222">
        <f t="shared" ref="UQX28" si="14643">UQV28*$C$28</f>
        <v>0</v>
      </c>
      <c r="UQY28" s="222">
        <f t="shared" ref="UQY28" si="14644">UQW28*$C$28</f>
        <v>3.09428309494807E+98</v>
      </c>
      <c r="UQZ28" s="222">
        <f t="shared" ref="UQZ28" si="14645">UQX28*$C$28</f>
        <v>0</v>
      </c>
      <c r="URA28" s="222">
        <f t="shared" ref="URA28" si="14646">UQY28*$C$28</f>
        <v>3.1871115877965124E+98</v>
      </c>
      <c r="URB28" s="222">
        <f t="shared" ref="URB28" si="14647">UQZ28*$C$28</f>
        <v>0</v>
      </c>
      <c r="URC28" s="222">
        <f t="shared" ref="URC28" si="14648">URA28*$C$28</f>
        <v>3.2827249354304078E+98</v>
      </c>
      <c r="URD28" s="222">
        <f t="shared" ref="URD28" si="14649">URB28*$C$28</f>
        <v>0</v>
      </c>
      <c r="URE28" s="222">
        <f t="shared" ref="URE28" si="14650">URC28*$C$28</f>
        <v>3.3812066834933199E+98</v>
      </c>
      <c r="URF28" s="222">
        <f t="shared" ref="URF28" si="14651">URD28*$C$28</f>
        <v>0</v>
      </c>
      <c r="URG28" s="222">
        <f t="shared" ref="URG28" si="14652">URE28*$C$28</f>
        <v>3.4826428839981194E+98</v>
      </c>
      <c r="URH28" s="222">
        <f t="shared" ref="URH28" si="14653">URF28*$C$28</f>
        <v>0</v>
      </c>
      <c r="URI28" s="222">
        <f t="shared" ref="URI28" si="14654">URG28*$C$28</f>
        <v>3.587122170518063E+98</v>
      </c>
      <c r="URJ28" s="222">
        <f t="shared" ref="URJ28" si="14655">URH28*$C$28</f>
        <v>0</v>
      </c>
      <c r="URK28" s="222">
        <f t="shared" ref="URK28" si="14656">URI28*$C$28</f>
        <v>3.6947358356336049E+98</v>
      </c>
      <c r="URL28" s="222">
        <f t="shared" ref="URL28" si="14657">URJ28*$C$28</f>
        <v>0</v>
      </c>
      <c r="URM28" s="222">
        <f t="shared" ref="URM28" si="14658">URK28*$C$28</f>
        <v>3.8055779107026133E+98</v>
      </c>
      <c r="URN28" s="222">
        <f t="shared" ref="URN28" si="14659">URL28*$C$28</f>
        <v>0</v>
      </c>
      <c r="URO28" s="222">
        <f t="shared" ref="URO28" si="14660">URM28*$C$28</f>
        <v>3.9197452480236919E+98</v>
      </c>
      <c r="URP28" s="222">
        <f t="shared" ref="URP28" si="14661">URN28*$C$28</f>
        <v>0</v>
      </c>
      <c r="URQ28" s="222">
        <f t="shared" ref="URQ28" si="14662">URO28*$C$28</f>
        <v>4.0373376054644029E+98</v>
      </c>
      <c r="URR28" s="222">
        <f t="shared" ref="URR28" si="14663">URP28*$C$28</f>
        <v>0</v>
      </c>
      <c r="URS28" s="222">
        <f t="shared" ref="URS28" si="14664">URQ28*$C$28</f>
        <v>4.1584577336283353E+98</v>
      </c>
      <c r="URT28" s="222">
        <f t="shared" ref="URT28" si="14665">URR28*$C$28</f>
        <v>0</v>
      </c>
      <c r="URU28" s="222">
        <f t="shared" ref="URU28" si="14666">URS28*$C$28</f>
        <v>4.2832114656371857E+98</v>
      </c>
      <c r="URV28" s="222">
        <f t="shared" ref="URV28" si="14667">URT28*$C$28</f>
        <v>0</v>
      </c>
      <c r="URW28" s="222">
        <f t="shared" ref="URW28" si="14668">URU28*$C$28</f>
        <v>4.4117078096063014E+98</v>
      </c>
      <c r="URX28" s="222">
        <f t="shared" ref="URX28" si="14669">URV28*$C$28</f>
        <v>0</v>
      </c>
      <c r="URY28" s="222">
        <f t="shared" ref="URY28" si="14670">URW28*$C$28</f>
        <v>4.5440590438944903E+98</v>
      </c>
      <c r="URZ28" s="222">
        <f t="shared" ref="URZ28" si="14671">URX28*$C$28</f>
        <v>0</v>
      </c>
      <c r="USA28" s="222">
        <f t="shared" ref="USA28" si="14672">URY28*$C$28</f>
        <v>4.6803808152113249E+98</v>
      </c>
      <c r="USB28" s="222">
        <f t="shared" ref="USB28" si="14673">URZ28*$C$28</f>
        <v>0</v>
      </c>
      <c r="USC28" s="222">
        <f t="shared" ref="USC28" si="14674">USA28*$C$28</f>
        <v>4.8207922396676649E+98</v>
      </c>
      <c r="USD28" s="222">
        <f t="shared" ref="USD28" si="14675">USB28*$C$28</f>
        <v>0</v>
      </c>
      <c r="USE28" s="222">
        <f t="shared" ref="USE28" si="14676">USC28*$C$28</f>
        <v>4.9654160068576951E+98</v>
      </c>
      <c r="USF28" s="222">
        <f t="shared" ref="USF28" si="14677">USD28*$C$28</f>
        <v>0</v>
      </c>
      <c r="USG28" s="222">
        <f t="shared" ref="USG28" si="14678">USE28*$C$28</f>
        <v>5.1143784870634259E+98</v>
      </c>
      <c r="USH28" s="222">
        <f t="shared" ref="USH28" si="14679">USF28*$C$28</f>
        <v>0</v>
      </c>
      <c r="USI28" s="222">
        <f t="shared" ref="USI28" si="14680">USG28*$C$28</f>
        <v>5.267809841675329E+98</v>
      </c>
      <c r="USJ28" s="222">
        <f t="shared" ref="USJ28" si="14681">USH28*$C$28</f>
        <v>0</v>
      </c>
      <c r="USK28" s="222">
        <f t="shared" ref="USK28" si="14682">USI28*$C$28</f>
        <v>5.4258441369255888E+98</v>
      </c>
      <c r="USL28" s="222">
        <f t="shared" ref="USL28" si="14683">USJ28*$C$28</f>
        <v>0</v>
      </c>
      <c r="USM28" s="222">
        <f t="shared" ref="USM28" si="14684">USK28*$C$28</f>
        <v>5.5886194610333568E+98</v>
      </c>
      <c r="USN28" s="222">
        <f t="shared" ref="USN28" si="14685">USL28*$C$28</f>
        <v>0</v>
      </c>
      <c r="USO28" s="222">
        <f t="shared" ref="USO28" si="14686">USM28*$C$28</f>
        <v>5.7562780448643579E+98</v>
      </c>
      <c r="USP28" s="222">
        <f t="shared" ref="USP28" si="14687">USN28*$C$28</f>
        <v>0</v>
      </c>
      <c r="USQ28" s="222">
        <f t="shared" ref="USQ28" si="14688">USO28*$C$28</f>
        <v>5.9289663862102891E+98</v>
      </c>
      <c r="USR28" s="222">
        <f t="shared" ref="USR28" si="14689">USP28*$C$28</f>
        <v>0</v>
      </c>
      <c r="USS28" s="222">
        <f t="shared" ref="USS28" si="14690">USQ28*$C$28</f>
        <v>6.1068353777965984E+98</v>
      </c>
      <c r="UST28" s="222">
        <f t="shared" ref="UST28" si="14691">USR28*$C$28</f>
        <v>0</v>
      </c>
      <c r="USU28" s="222">
        <f t="shared" ref="USU28" si="14692">USS28*$C$28</f>
        <v>6.2900404391304964E+98</v>
      </c>
      <c r="USV28" s="222">
        <f t="shared" ref="USV28" si="14693">UST28*$C$28</f>
        <v>0</v>
      </c>
      <c r="USW28" s="222">
        <f t="shared" ref="USW28" si="14694">USU28*$C$28</f>
        <v>6.4787416523044118E+98</v>
      </c>
      <c r="USX28" s="222">
        <f t="shared" ref="USX28" si="14695">USV28*$C$28</f>
        <v>0</v>
      </c>
      <c r="USY28" s="222">
        <f t="shared" ref="USY28" si="14696">USW28*$C$28</f>
        <v>6.6731039018735446E+98</v>
      </c>
      <c r="USZ28" s="222">
        <f t="shared" ref="USZ28" si="14697">USX28*$C$28</f>
        <v>0</v>
      </c>
      <c r="UTA28" s="222">
        <f t="shared" ref="UTA28" si="14698">USY28*$C$28</f>
        <v>6.8732970189297511E+98</v>
      </c>
      <c r="UTB28" s="222">
        <f t="shared" ref="UTB28" si="14699">USZ28*$C$28</f>
        <v>0</v>
      </c>
      <c r="UTC28" s="222">
        <f t="shared" ref="UTC28" si="14700">UTA28*$C$28</f>
        <v>7.0794959294976435E+98</v>
      </c>
      <c r="UTD28" s="222">
        <f t="shared" ref="UTD28" si="14701">UTB28*$C$28</f>
        <v>0</v>
      </c>
      <c r="UTE28" s="222">
        <f t="shared" ref="UTE28" si="14702">UTC28*$C$28</f>
        <v>7.2918808073825724E+98</v>
      </c>
      <c r="UTF28" s="222">
        <f t="shared" ref="UTF28" si="14703">UTD28*$C$28</f>
        <v>0</v>
      </c>
      <c r="UTG28" s="222">
        <f t="shared" ref="UTG28" si="14704">UTE28*$C$28</f>
        <v>7.5106372316040503E+98</v>
      </c>
      <c r="UTH28" s="222">
        <f t="shared" ref="UTH28" si="14705">UTF28*$C$28</f>
        <v>0</v>
      </c>
      <c r="UTI28" s="222">
        <f t="shared" ref="UTI28" si="14706">UTG28*$C$28</f>
        <v>7.7359563485521718E+98</v>
      </c>
      <c r="UTJ28" s="222">
        <f t="shared" ref="UTJ28" si="14707">UTH28*$C$28</f>
        <v>0</v>
      </c>
      <c r="UTK28" s="222">
        <f t="shared" ref="UTK28" si="14708">UTI28*$C$28</f>
        <v>7.968035039008737E+98</v>
      </c>
      <c r="UTL28" s="222">
        <f t="shared" ref="UTL28" si="14709">UTJ28*$C$28</f>
        <v>0</v>
      </c>
      <c r="UTM28" s="222">
        <f t="shared" ref="UTM28" si="14710">UTK28*$C$28</f>
        <v>8.2070760901789995E+98</v>
      </c>
      <c r="UTN28" s="222">
        <f t="shared" ref="UTN28" si="14711">UTL28*$C$28</f>
        <v>0</v>
      </c>
      <c r="UTO28" s="222">
        <f t="shared" ref="UTO28" si="14712">UTM28*$C$28</f>
        <v>8.4532883728843695E+98</v>
      </c>
      <c r="UTP28" s="222">
        <f t="shared" ref="UTP28" si="14713">UTN28*$C$28</f>
        <v>0</v>
      </c>
      <c r="UTQ28" s="222">
        <f t="shared" ref="UTQ28" si="14714">UTO28*$C$28</f>
        <v>8.7068870240709013E+98</v>
      </c>
      <c r="UTR28" s="222">
        <f t="shared" ref="UTR28" si="14715">UTP28*$C$28</f>
        <v>0</v>
      </c>
      <c r="UTS28" s="222">
        <f t="shared" ref="UTS28" si="14716">UTQ28*$C$28</f>
        <v>8.9680936347930284E+98</v>
      </c>
      <c r="UTT28" s="222">
        <f t="shared" ref="UTT28" si="14717">UTR28*$C$28</f>
        <v>0</v>
      </c>
      <c r="UTU28" s="222">
        <f t="shared" ref="UTU28" si="14718">UTS28*$C$28</f>
        <v>9.2371364438368191E+98</v>
      </c>
      <c r="UTV28" s="222">
        <f t="shared" ref="UTV28" si="14719">UTT28*$C$28</f>
        <v>0</v>
      </c>
      <c r="UTW28" s="222">
        <f t="shared" ref="UTW28" si="14720">UTU28*$C$28</f>
        <v>9.5142505371519238E+98</v>
      </c>
      <c r="UTX28" s="222">
        <f t="shared" ref="UTX28" si="14721">UTV28*$C$28</f>
        <v>0</v>
      </c>
      <c r="UTY28" s="222">
        <f t="shared" ref="UTY28" si="14722">UTW28*$C$28</f>
        <v>9.7996780532664816E+98</v>
      </c>
      <c r="UTZ28" s="222">
        <f t="shared" ref="UTZ28" si="14723">UTX28*$C$28</f>
        <v>0</v>
      </c>
      <c r="UUA28" s="222">
        <f t="shared" ref="UUA28" si="14724">UTY28*$C$28</f>
        <v>1.0093668394864476E+99</v>
      </c>
      <c r="UUB28" s="222">
        <f t="shared" ref="UUB28" si="14725">UTZ28*$C$28</f>
        <v>0</v>
      </c>
      <c r="UUC28" s="222">
        <f t="shared" ref="UUC28" si="14726">UUA28*$C$28</f>
        <v>1.0396478446710411E+99</v>
      </c>
      <c r="UUD28" s="222">
        <f t="shared" ref="UUD28" si="14727">UUB28*$C$28</f>
        <v>0</v>
      </c>
      <c r="UUE28" s="222">
        <f t="shared" ref="UUE28" si="14728">UUC28*$C$28</f>
        <v>1.0708372800111724E+99</v>
      </c>
      <c r="UUF28" s="222">
        <f t="shared" ref="UUF28" si="14729">UUD28*$C$28</f>
        <v>0</v>
      </c>
      <c r="UUG28" s="222">
        <f t="shared" ref="UUG28" si="14730">UUE28*$C$28</f>
        <v>1.1029623984115077E+99</v>
      </c>
      <c r="UUH28" s="222">
        <f t="shared" ref="UUH28" si="14731">UUF28*$C$28</f>
        <v>0</v>
      </c>
      <c r="UUI28" s="222">
        <f t="shared" ref="UUI28" si="14732">UUG28*$C$28</f>
        <v>1.1360512703638531E+99</v>
      </c>
      <c r="UUJ28" s="222">
        <f t="shared" ref="UUJ28" si="14733">UUH28*$C$28</f>
        <v>0</v>
      </c>
      <c r="UUK28" s="222">
        <f t="shared" ref="UUK28" si="14734">UUI28*$C$28</f>
        <v>1.1701328084747687E+99</v>
      </c>
      <c r="UUL28" s="222">
        <f t="shared" ref="UUL28" si="14735">UUJ28*$C$28</f>
        <v>0</v>
      </c>
      <c r="UUM28" s="222">
        <f t="shared" ref="UUM28" si="14736">UUK28*$C$28</f>
        <v>1.2052367927290117E+99</v>
      </c>
      <c r="UUN28" s="222">
        <f t="shared" ref="UUN28" si="14737">UUL28*$C$28</f>
        <v>0</v>
      </c>
      <c r="UUO28" s="222">
        <f t="shared" ref="UUO28" si="14738">UUM28*$C$28</f>
        <v>1.2413938965108821E+99</v>
      </c>
      <c r="UUP28" s="222">
        <f t="shared" ref="UUP28" si="14739">UUN28*$C$28</f>
        <v>0</v>
      </c>
      <c r="UUQ28" s="222">
        <f t="shared" ref="UUQ28" si="14740">UUO28*$C$28</f>
        <v>1.2786357134062085E+99</v>
      </c>
      <c r="UUR28" s="222">
        <f t="shared" ref="UUR28" si="14741">UUP28*$C$28</f>
        <v>0</v>
      </c>
      <c r="UUS28" s="222">
        <f t="shared" ref="UUS28" si="14742">UUQ28*$C$28</f>
        <v>1.3169947848083948E+99</v>
      </c>
      <c r="UUT28" s="222">
        <f t="shared" ref="UUT28" si="14743">UUR28*$C$28</f>
        <v>0</v>
      </c>
      <c r="UUU28" s="222">
        <f t="shared" ref="UUU28" si="14744">UUS28*$C$28</f>
        <v>1.3565046283526468E+99</v>
      </c>
      <c r="UUV28" s="222">
        <f t="shared" ref="UUV28" si="14745">UUT28*$C$28</f>
        <v>0</v>
      </c>
      <c r="UUW28" s="222">
        <f t="shared" ref="UUW28" si="14746">UUU28*$C$28</f>
        <v>1.3971997672032262E+99</v>
      </c>
      <c r="UUX28" s="222">
        <f t="shared" ref="UUX28" si="14747">UUV28*$C$28</f>
        <v>0</v>
      </c>
      <c r="UUY28" s="222">
        <f t="shared" ref="UUY28" si="14748">UUW28*$C$28</f>
        <v>1.4391157602193229E+99</v>
      </c>
      <c r="UUZ28" s="222">
        <f t="shared" ref="UUZ28" si="14749">UUX28*$C$28</f>
        <v>0</v>
      </c>
      <c r="UVA28" s="222">
        <f t="shared" ref="UVA28" si="14750">UUY28*$C$28</f>
        <v>1.4822892330259026E+99</v>
      </c>
      <c r="UVB28" s="222">
        <f t="shared" ref="UVB28" si="14751">UUZ28*$C$28</f>
        <v>0</v>
      </c>
      <c r="UVC28" s="222">
        <f t="shared" ref="UVC28" si="14752">UVA28*$C$28</f>
        <v>1.5267579100166798E+99</v>
      </c>
      <c r="UVD28" s="222">
        <f t="shared" ref="UVD28" si="14753">UVB28*$C$28</f>
        <v>0</v>
      </c>
      <c r="UVE28" s="222">
        <f t="shared" ref="UVE28" si="14754">UVC28*$C$28</f>
        <v>1.5725606473171802E+99</v>
      </c>
      <c r="UVF28" s="222">
        <f t="shared" ref="UVF28" si="14755">UVD28*$C$28</f>
        <v>0</v>
      </c>
      <c r="UVG28" s="222">
        <f t="shared" ref="UVG28" si="14756">UVE28*$C$28</f>
        <v>1.6197374667366958E+99</v>
      </c>
      <c r="UVH28" s="222">
        <f t="shared" ref="UVH28" si="14757">UVF28*$C$28</f>
        <v>0</v>
      </c>
      <c r="UVI28" s="222">
        <f t="shared" ref="UVI28" si="14758">UVG28*$C$28</f>
        <v>1.6683295907387967E+99</v>
      </c>
      <c r="UVJ28" s="222">
        <f t="shared" ref="UVJ28" si="14759">UVH28*$C$28</f>
        <v>0</v>
      </c>
      <c r="UVK28" s="222">
        <f t="shared" ref="UVK28" si="14760">UVI28*$C$28</f>
        <v>1.7183794784609606E+99</v>
      </c>
      <c r="UVL28" s="222">
        <f t="shared" ref="UVL28" si="14761">UVJ28*$C$28</f>
        <v>0</v>
      </c>
      <c r="UVM28" s="222">
        <f t="shared" ref="UVM28" si="14762">UVK28*$C$28</f>
        <v>1.7699308628147895E+99</v>
      </c>
      <c r="UVN28" s="222">
        <f t="shared" ref="UVN28" si="14763">UVL28*$C$28</f>
        <v>0</v>
      </c>
      <c r="UVO28" s="222">
        <f t="shared" ref="UVO28" si="14764">UVM28*$C$28</f>
        <v>1.8230287886992331E+99</v>
      </c>
      <c r="UVP28" s="222">
        <f t="shared" ref="UVP28" si="14765">UVN28*$C$28</f>
        <v>0</v>
      </c>
      <c r="UVQ28" s="222">
        <f t="shared" ref="UVQ28" si="14766">UVO28*$C$28</f>
        <v>1.8777196523602102E+99</v>
      </c>
      <c r="UVR28" s="222">
        <f t="shared" ref="UVR28" si="14767">UVP28*$C$28</f>
        <v>0</v>
      </c>
      <c r="UVS28" s="222">
        <f t="shared" ref="UVS28" si="14768">UVQ28*$C$28</f>
        <v>1.9340512419310166E+99</v>
      </c>
      <c r="UVT28" s="222">
        <f t="shared" ref="UVT28" si="14769">UVR28*$C$28</f>
        <v>0</v>
      </c>
      <c r="UVU28" s="222">
        <f t="shared" ref="UVU28" si="14770">UVS28*$C$28</f>
        <v>1.9920727791889471E+99</v>
      </c>
      <c r="UVV28" s="222">
        <f t="shared" ref="UVV28" si="14771">UVT28*$C$28</f>
        <v>0</v>
      </c>
      <c r="UVW28" s="222">
        <f t="shared" ref="UVW28" si="14772">UVU28*$C$28</f>
        <v>2.0518349625646156E+99</v>
      </c>
      <c r="UVX28" s="222">
        <f t="shared" ref="UVX28" si="14773">UVV28*$C$28</f>
        <v>0</v>
      </c>
      <c r="UVY28" s="222">
        <f t="shared" ref="UVY28" si="14774">UVW28*$C$28</f>
        <v>2.1133900114415541E+99</v>
      </c>
      <c r="UVZ28" s="222">
        <f t="shared" ref="UVZ28" si="14775">UVX28*$C$28</f>
        <v>0</v>
      </c>
      <c r="UWA28" s="222">
        <f t="shared" ref="UWA28" si="14776">UVY28*$C$28</f>
        <v>2.1767917117848008E+99</v>
      </c>
      <c r="UWB28" s="222">
        <f t="shared" ref="UWB28" si="14777">UVZ28*$C$28</f>
        <v>0</v>
      </c>
      <c r="UWC28" s="222">
        <f t="shared" ref="UWC28" si="14778">UWA28*$C$28</f>
        <v>2.2420954631383449E+99</v>
      </c>
      <c r="UWD28" s="222">
        <f t="shared" ref="UWD28" si="14779">UWB28*$C$28</f>
        <v>0</v>
      </c>
      <c r="UWE28" s="222">
        <f t="shared" ref="UWE28" si="14780">UWC28*$C$28</f>
        <v>2.3093583270324955E+99</v>
      </c>
      <c r="UWF28" s="222">
        <f t="shared" ref="UWF28" si="14781">UWD28*$C$28</f>
        <v>0</v>
      </c>
      <c r="UWG28" s="222">
        <f t="shared" ref="UWG28" si="14782">UWE28*$C$28</f>
        <v>2.3786390768434705E+99</v>
      </c>
      <c r="UWH28" s="222">
        <f t="shared" ref="UWH28" si="14783">UWF28*$C$28</f>
        <v>0</v>
      </c>
      <c r="UWI28" s="222">
        <f t="shared" ref="UWI28" si="14784">UWG28*$C$28</f>
        <v>2.4499982491487746E+99</v>
      </c>
      <c r="UWJ28" s="222">
        <f t="shared" ref="UWJ28" si="14785">UWH28*$C$28</f>
        <v>0</v>
      </c>
      <c r="UWK28" s="222">
        <f t="shared" ref="UWK28" si="14786">UWI28*$C$28</f>
        <v>2.5234981966232379E+99</v>
      </c>
      <c r="UWL28" s="222">
        <f t="shared" ref="UWL28" si="14787">UWJ28*$C$28</f>
        <v>0</v>
      </c>
      <c r="UWM28" s="222">
        <f t="shared" ref="UWM28" si="14788">UWK28*$C$28</f>
        <v>2.599203142521935E+99</v>
      </c>
      <c r="UWN28" s="222">
        <f t="shared" ref="UWN28" si="14789">UWL28*$C$28</f>
        <v>0</v>
      </c>
      <c r="UWO28" s="222">
        <f t="shared" ref="UWO28" si="14790">UWM28*$C$28</f>
        <v>2.677179236797593E+99</v>
      </c>
      <c r="UWP28" s="222">
        <f t="shared" ref="UWP28" si="14791">UWN28*$C$28</f>
        <v>0</v>
      </c>
      <c r="UWQ28" s="222">
        <f t="shared" ref="UWQ28" si="14792">UWO28*$C$28</f>
        <v>2.7574946139015207E+99</v>
      </c>
      <c r="UWR28" s="222">
        <f t="shared" ref="UWR28" si="14793">UWP28*$C$28</f>
        <v>0</v>
      </c>
      <c r="UWS28" s="222">
        <f t="shared" ref="UWS28" si="14794">UWQ28*$C$28</f>
        <v>2.8402194523185664E+99</v>
      </c>
      <c r="UWT28" s="222">
        <f t="shared" ref="UWT28" si="14795">UWR28*$C$28</f>
        <v>0</v>
      </c>
      <c r="UWU28" s="222">
        <f t="shared" ref="UWU28" si="14796">UWS28*$C$28</f>
        <v>2.9254260358881234E+99</v>
      </c>
      <c r="UWV28" s="222">
        <f t="shared" ref="UWV28" si="14797">UWT28*$C$28</f>
        <v>0</v>
      </c>
      <c r="UWW28" s="222">
        <f t="shared" ref="UWW28" si="14798">UWU28*$C$28</f>
        <v>3.0131888169647674E+99</v>
      </c>
      <c r="UWX28" s="222">
        <f t="shared" ref="UWX28" si="14799">UWV28*$C$28</f>
        <v>0</v>
      </c>
      <c r="UWY28" s="222">
        <f t="shared" ref="UWY28" si="14800">UWW28*$C$28</f>
        <v>3.1035844814737104E+99</v>
      </c>
      <c r="UWZ28" s="222">
        <f t="shared" ref="UWZ28" si="14801">UWX28*$C$28</f>
        <v>0</v>
      </c>
      <c r="UXA28" s="222">
        <f t="shared" ref="UXA28" si="14802">UWY28*$C$28</f>
        <v>3.196692015917922E+99</v>
      </c>
      <c r="UXB28" s="222">
        <f t="shared" ref="UXB28" si="14803">UWZ28*$C$28</f>
        <v>0</v>
      </c>
      <c r="UXC28" s="222">
        <f t="shared" ref="UXC28" si="14804">UXA28*$C$28</f>
        <v>3.2925927763954597E+99</v>
      </c>
      <c r="UXD28" s="222">
        <f t="shared" ref="UXD28" si="14805">UXB28*$C$28</f>
        <v>0</v>
      </c>
      <c r="UXE28" s="222">
        <f t="shared" ref="UXE28" si="14806">UXC28*$C$28</f>
        <v>3.3913705596873237E+99</v>
      </c>
      <c r="UXF28" s="222">
        <f t="shared" ref="UXF28" si="14807">UXD28*$C$28</f>
        <v>0</v>
      </c>
      <c r="UXG28" s="222">
        <f t="shared" ref="UXG28" si="14808">UXE28*$C$28</f>
        <v>3.4931116764779434E+99</v>
      </c>
      <c r="UXH28" s="222">
        <f t="shared" ref="UXH28" si="14809">UXF28*$C$28</f>
        <v>0</v>
      </c>
      <c r="UXI28" s="222">
        <f t="shared" ref="UXI28" si="14810">UXG28*$C$28</f>
        <v>3.5979050267722816E+99</v>
      </c>
      <c r="UXJ28" s="222">
        <f t="shared" ref="UXJ28" si="14811">UXH28*$C$28</f>
        <v>0</v>
      </c>
      <c r="UXK28" s="222">
        <f t="shared" ref="UXK28" si="14812">UXI28*$C$28</f>
        <v>3.7058421775754501E+99</v>
      </c>
      <c r="UXL28" s="222">
        <f t="shared" ref="UXL28" si="14813">UXJ28*$C$28</f>
        <v>0</v>
      </c>
      <c r="UXM28" s="222">
        <f t="shared" ref="UXM28" si="14814">UXK28*$C$28</f>
        <v>3.8170174429027137E+99</v>
      </c>
      <c r="UXN28" s="222">
        <f t="shared" ref="UXN28" si="14815">UXL28*$C$28</f>
        <v>0</v>
      </c>
      <c r="UXO28" s="222">
        <f t="shared" ref="UXO28" si="14816">UXM28*$C$28</f>
        <v>3.9315279661897953E+99</v>
      </c>
      <c r="UXP28" s="222">
        <f t="shared" ref="UXP28" si="14817">UXN28*$C$28</f>
        <v>0</v>
      </c>
      <c r="UXQ28" s="222">
        <f t="shared" ref="UXQ28" si="14818">UXO28*$C$28</f>
        <v>4.0494738051754892E+99</v>
      </c>
      <c r="UXR28" s="222">
        <f t="shared" ref="UXR28" si="14819">UXP28*$C$28</f>
        <v>0</v>
      </c>
      <c r="UXS28" s="222">
        <f t="shared" ref="UXS28" si="14820">UXQ28*$C$28</f>
        <v>4.1709580193307539E+99</v>
      </c>
      <c r="UXT28" s="222">
        <f t="shared" ref="UXT28" si="14821">UXR28*$C$28</f>
        <v>0</v>
      </c>
      <c r="UXU28" s="222">
        <f t="shared" ref="UXU28" si="14822">UXS28*$C$28</f>
        <v>4.2960867599106767E+99</v>
      </c>
      <c r="UXV28" s="222">
        <f t="shared" ref="UXV28" si="14823">UXT28*$C$28</f>
        <v>0</v>
      </c>
      <c r="UXW28" s="222">
        <f t="shared" ref="UXW28" si="14824">UXU28*$C$28</f>
        <v>4.4249693627079975E+99</v>
      </c>
      <c r="UXX28" s="222">
        <f t="shared" ref="UXX28" si="14825">UXV28*$C$28</f>
        <v>0</v>
      </c>
      <c r="UXY28" s="222">
        <f t="shared" ref="UXY28" si="14826">UXW28*$C$28</f>
        <v>4.5577184435892371E+99</v>
      </c>
      <c r="UXZ28" s="222">
        <f t="shared" ref="UXZ28" si="14827">UXX28*$C$28</f>
        <v>0</v>
      </c>
      <c r="UYA28" s="222">
        <f t="shared" ref="UYA28" si="14828">UXY28*$C$28</f>
        <v>4.6944499968969141E+99</v>
      </c>
      <c r="UYB28" s="222">
        <f t="shared" ref="UYB28" si="14829">UXZ28*$C$28</f>
        <v>0</v>
      </c>
      <c r="UYC28" s="222">
        <f t="shared" ref="UYC28" si="14830">UYA28*$C$28</f>
        <v>4.8352834968038213E+99</v>
      </c>
      <c r="UYD28" s="222">
        <f t="shared" ref="UYD28" si="14831">UYB28*$C$28</f>
        <v>0</v>
      </c>
      <c r="UYE28" s="222">
        <f t="shared" ref="UYE28" si="14832">UYC28*$C$28</f>
        <v>4.9803420017079358E+99</v>
      </c>
      <c r="UYF28" s="222">
        <f t="shared" ref="UYF28" si="14833">UYD28*$C$28</f>
        <v>0</v>
      </c>
      <c r="UYG28" s="222">
        <f t="shared" ref="UYG28" si="14834">UYE28*$C$28</f>
        <v>5.1297522617591744E+99</v>
      </c>
      <c r="UYH28" s="222">
        <f t="shared" ref="UYH28" si="14835">UYF28*$C$28</f>
        <v>0</v>
      </c>
      <c r="UYI28" s="222">
        <f t="shared" ref="UYI28" si="14836">UYG28*$C$28</f>
        <v>5.2836448296119493E+99</v>
      </c>
      <c r="UYJ28" s="222">
        <f t="shared" ref="UYJ28" si="14837">UYH28*$C$28</f>
        <v>0</v>
      </c>
      <c r="UYK28" s="222">
        <f t="shared" ref="UYK28" si="14838">UYI28*$C$28</f>
        <v>5.4421541745003078E+99</v>
      </c>
      <c r="UYL28" s="222">
        <f t="shared" ref="UYL28" si="14839">UYJ28*$C$28</f>
        <v>0</v>
      </c>
      <c r="UYM28" s="222">
        <f t="shared" ref="UYM28" si="14840">UYK28*$C$28</f>
        <v>5.6054187997353169E+99</v>
      </c>
      <c r="UYN28" s="222">
        <f t="shared" ref="UYN28" si="14841">UYL28*$C$28</f>
        <v>0</v>
      </c>
      <c r="UYO28" s="222">
        <f t="shared" ref="UYO28" si="14842">UYM28*$C$28</f>
        <v>5.7735813637273766E+99</v>
      </c>
      <c r="UYP28" s="222">
        <f t="shared" ref="UYP28" si="14843">UYN28*$C$28</f>
        <v>0</v>
      </c>
      <c r="UYQ28" s="222">
        <f t="shared" ref="UYQ28" si="14844">UYO28*$C$28</f>
        <v>5.9467888046391978E+99</v>
      </c>
      <c r="UYR28" s="222">
        <f t="shared" ref="UYR28" si="14845">UYP28*$C$28</f>
        <v>0</v>
      </c>
      <c r="UYS28" s="222">
        <f t="shared" ref="UYS28" si="14846">UYQ28*$C$28</f>
        <v>6.1251924687783736E+99</v>
      </c>
      <c r="UYT28" s="222">
        <f t="shared" ref="UYT28" si="14847">UYR28*$C$28</f>
        <v>0</v>
      </c>
      <c r="UYU28" s="222">
        <f t="shared" ref="UYU28" si="14848">UYS28*$C$28</f>
        <v>6.3089482428417247E+99</v>
      </c>
      <c r="UYV28" s="222">
        <f t="shared" ref="UYV28" si="14849">UYT28*$C$28</f>
        <v>0</v>
      </c>
      <c r="UYW28" s="222">
        <f t="shared" ref="UYW28" si="14850">UYU28*$C$28</f>
        <v>6.498216690126977E+99</v>
      </c>
      <c r="UYX28" s="222">
        <f t="shared" ref="UYX28" si="14851">UYV28*$C$28</f>
        <v>0</v>
      </c>
      <c r="UYY28" s="222">
        <f t="shared" ref="UYY28" si="14852">UYW28*$C$28</f>
        <v>6.6931631908307867E+99</v>
      </c>
      <c r="UYZ28" s="222">
        <f t="shared" ref="UYZ28" si="14853">UYX28*$C$28</f>
        <v>0</v>
      </c>
      <c r="UZA28" s="222">
        <f t="shared" ref="UZA28" si="14854">UYY28*$C$28</f>
        <v>6.8939580865557108E+99</v>
      </c>
      <c r="UZB28" s="222">
        <f t="shared" ref="UZB28" si="14855">UYZ28*$C$28</f>
        <v>0</v>
      </c>
      <c r="UZC28" s="222">
        <f t="shared" ref="UZC28" si="14856">UZA28*$C$28</f>
        <v>7.1007768291523821E+99</v>
      </c>
      <c r="UZD28" s="222">
        <f t="shared" ref="UZD28" si="14857">UZB28*$C$28</f>
        <v>0</v>
      </c>
      <c r="UZE28" s="222">
        <f t="shared" ref="UZE28" si="14858">UZC28*$C$28</f>
        <v>7.3138001340269542E+99</v>
      </c>
      <c r="UZF28" s="222">
        <f t="shared" ref="UZF28" si="14859">UZD28*$C$28</f>
        <v>0</v>
      </c>
      <c r="UZG28" s="222">
        <f t="shared" ref="UZG28" si="14860">UZE28*$C$28</f>
        <v>7.5332141380477634E+99</v>
      </c>
      <c r="UZH28" s="222">
        <f t="shared" ref="UZH28" si="14861">UZF28*$C$28</f>
        <v>0</v>
      </c>
      <c r="UZI28" s="222">
        <f t="shared" ref="UZI28" si="14862">UZG28*$C$28</f>
        <v>7.7592105621891965E+99</v>
      </c>
      <c r="UZJ28" s="222">
        <f t="shared" ref="UZJ28" si="14863">UZH28*$C$28</f>
        <v>0</v>
      </c>
      <c r="UZK28" s="222">
        <f t="shared" ref="UZK28" si="14864">UZI28*$C$28</f>
        <v>7.9919868790548725E+99</v>
      </c>
      <c r="UZL28" s="222">
        <f t="shared" ref="UZL28" si="14865">UZJ28*$C$28</f>
        <v>0</v>
      </c>
      <c r="UZM28" s="222">
        <f t="shared" ref="UZM28" si="14866">UZK28*$C$28</f>
        <v>8.2317464854265188E+99</v>
      </c>
      <c r="UZN28" s="222">
        <f t="shared" ref="UZN28" si="14867">UZL28*$C$28</f>
        <v>0</v>
      </c>
      <c r="UZO28" s="222">
        <f t="shared" ref="UZO28" si="14868">UZM28*$C$28</f>
        <v>8.478698879989315E+99</v>
      </c>
      <c r="UZP28" s="222">
        <f t="shared" ref="UZP28" si="14869">UZN28*$C$28</f>
        <v>0</v>
      </c>
      <c r="UZQ28" s="222">
        <f t="shared" ref="UZQ28" si="14870">UZO28*$C$28</f>
        <v>8.733059846388995E+99</v>
      </c>
      <c r="UZR28" s="222">
        <f t="shared" ref="UZR28" si="14871">UZP28*$C$28</f>
        <v>0</v>
      </c>
      <c r="UZS28" s="222">
        <f t="shared" ref="UZS28" si="14872">UZQ28*$C$28</f>
        <v>8.9950516417806658E+99</v>
      </c>
      <c r="UZT28" s="222">
        <f t="shared" ref="UZT28" si="14873">UZR28*$C$28</f>
        <v>0</v>
      </c>
      <c r="UZU28" s="222">
        <f t="shared" ref="UZU28" si="14874">UZS28*$C$28</f>
        <v>9.2649031910340862E+99</v>
      </c>
      <c r="UZV28" s="222">
        <f t="shared" ref="UZV28" si="14875">UZT28*$C$28</f>
        <v>0</v>
      </c>
      <c r="UZW28" s="222">
        <f t="shared" ref="UZW28" si="14876">UZU28*$C$28</f>
        <v>9.5428502867651084E+99</v>
      </c>
      <c r="UZX28" s="222">
        <f t="shared" ref="UZX28" si="14877">UZV28*$C$28</f>
        <v>0</v>
      </c>
      <c r="UZY28" s="222">
        <f t="shared" ref="UZY28" si="14878">UZW28*$C$28</f>
        <v>9.8291357953680623E+99</v>
      </c>
      <c r="UZZ28" s="222">
        <f t="shared" ref="UZZ28" si="14879">UZX28*$C$28</f>
        <v>0</v>
      </c>
      <c r="VAA28" s="222">
        <f t="shared" ref="VAA28" si="14880">UZY28*$C$28</f>
        <v>1.0124009869229104E+100</v>
      </c>
      <c r="VAB28" s="222">
        <f t="shared" ref="VAB28" si="14881">UZZ28*$C$28</f>
        <v>0</v>
      </c>
      <c r="VAC28" s="222">
        <f t="shared" ref="VAC28" si="14882">VAA28*$C$28</f>
        <v>1.0427730165305978E+100</v>
      </c>
      <c r="VAD28" s="222">
        <f t="shared" ref="VAD28" si="14883">VAB28*$C$28</f>
        <v>0</v>
      </c>
      <c r="VAE28" s="222">
        <f t="shared" ref="VAE28" si="14884">VAC28*$C$28</f>
        <v>1.0740562070265158E+100</v>
      </c>
      <c r="VAF28" s="222">
        <f t="shared" ref="VAF28" si="14885">VAD28*$C$28</f>
        <v>0</v>
      </c>
      <c r="VAG28" s="222">
        <f t="shared" ref="VAG28" si="14886">VAE28*$C$28</f>
        <v>1.1062778932373114E+100</v>
      </c>
      <c r="VAH28" s="222">
        <f t="shared" ref="VAH28" si="14887">VAF28*$C$28</f>
        <v>0</v>
      </c>
      <c r="VAI28" s="222">
        <f t="shared" ref="VAI28" si="14888">VAG28*$C$28</f>
        <v>1.1394662300344308E+100</v>
      </c>
      <c r="VAJ28" s="222">
        <f t="shared" ref="VAJ28" si="14889">VAH28*$C$28</f>
        <v>0</v>
      </c>
      <c r="VAK28" s="222">
        <f t="shared" ref="VAK28" si="14890">VAI28*$C$28</f>
        <v>1.1736502169354638E+100</v>
      </c>
      <c r="VAL28" s="222">
        <f t="shared" ref="VAL28" si="14891">VAJ28*$C$28</f>
        <v>0</v>
      </c>
      <c r="VAM28" s="222">
        <f t="shared" ref="VAM28" si="14892">VAK28*$C$28</f>
        <v>1.2088597234435278E+100</v>
      </c>
      <c r="VAN28" s="222">
        <f t="shared" ref="VAN28" si="14893">VAL28*$C$28</f>
        <v>0</v>
      </c>
      <c r="VAO28" s="222">
        <f t="shared" ref="VAO28" si="14894">VAM28*$C$28</f>
        <v>1.2451255151468337E+100</v>
      </c>
      <c r="VAP28" s="222">
        <f t="shared" ref="VAP28" si="14895">VAN28*$C$28</f>
        <v>0</v>
      </c>
      <c r="VAQ28" s="222">
        <f t="shared" ref="VAQ28" si="14896">VAO28*$C$28</f>
        <v>1.2824792806012387E+100</v>
      </c>
      <c r="VAR28" s="222">
        <f t="shared" ref="VAR28" si="14897">VAP28*$C$28</f>
        <v>0</v>
      </c>
      <c r="VAS28" s="222">
        <f t="shared" ref="VAS28" si="14898">VAQ28*$C$28</f>
        <v>1.3209536590192758E+100</v>
      </c>
      <c r="VAT28" s="222">
        <f t="shared" ref="VAT28" si="14899">VAR28*$C$28</f>
        <v>0</v>
      </c>
      <c r="VAU28" s="222">
        <f t="shared" ref="VAU28" si="14900">VAS28*$C$28</f>
        <v>1.3605822687898541E+100</v>
      </c>
      <c r="VAV28" s="222">
        <f t="shared" ref="VAV28" si="14901">VAT28*$C$28</f>
        <v>0</v>
      </c>
      <c r="VAW28" s="222">
        <f t="shared" ref="VAW28" si="14902">VAU28*$C$28</f>
        <v>1.4013997368535496E+100</v>
      </c>
      <c r="VAX28" s="222">
        <f t="shared" ref="VAX28" si="14903">VAV28*$C$28</f>
        <v>0</v>
      </c>
      <c r="VAY28" s="222">
        <f t="shared" ref="VAY28" si="14904">VAW28*$C$28</f>
        <v>1.4434417289591562E+100</v>
      </c>
      <c r="VAZ28" s="222">
        <f t="shared" ref="VAZ28" si="14905">VAX28*$C$28</f>
        <v>0</v>
      </c>
      <c r="VBA28" s="222">
        <f t="shared" ref="VBA28" si="14906">VAY28*$C$28</f>
        <v>1.4867449808279309E+100</v>
      </c>
      <c r="VBB28" s="222">
        <f t="shared" ref="VBB28" si="14907">VAZ28*$C$28</f>
        <v>0</v>
      </c>
      <c r="VBC28" s="222">
        <f t="shared" ref="VBC28" si="14908">VBA28*$C$28</f>
        <v>1.531347330252769E+100</v>
      </c>
      <c r="VBD28" s="222">
        <f t="shared" ref="VBD28" si="14909">VBB28*$C$28</f>
        <v>0</v>
      </c>
      <c r="VBE28" s="222">
        <f t="shared" ref="VBE28" si="14910">VBC28*$C$28</f>
        <v>1.5772877501603522E+100</v>
      </c>
      <c r="VBF28" s="222">
        <f t="shared" ref="VBF28" si="14911">VBD28*$C$28</f>
        <v>0</v>
      </c>
      <c r="VBG28" s="222">
        <f t="shared" ref="VBG28" si="14912">VBE28*$C$28</f>
        <v>1.6246063826651627E+100</v>
      </c>
      <c r="VBH28" s="222">
        <f t="shared" ref="VBH28" si="14913">VBF28*$C$28</f>
        <v>0</v>
      </c>
      <c r="VBI28" s="222">
        <f t="shared" ref="VBI28" si="14914">VBG28*$C$28</f>
        <v>1.6733445741451176E+100</v>
      </c>
      <c r="VBJ28" s="222">
        <f t="shared" ref="VBJ28" si="14915">VBH28*$C$28</f>
        <v>0</v>
      </c>
      <c r="VBK28" s="222">
        <f t="shared" ref="VBK28" si="14916">VBI28*$C$28</f>
        <v>1.7235449113694713E+100</v>
      </c>
      <c r="VBL28" s="222">
        <f t="shared" ref="VBL28" si="14917">VBJ28*$C$28</f>
        <v>0</v>
      </c>
      <c r="VBM28" s="222">
        <f t="shared" ref="VBM28" si="14918">VBK28*$C$28</f>
        <v>1.7752512587105553E+100</v>
      </c>
      <c r="VBN28" s="222">
        <f t="shared" ref="VBN28" si="14919">VBL28*$C$28</f>
        <v>0</v>
      </c>
      <c r="VBO28" s="222">
        <f t="shared" ref="VBO28" si="14920">VBM28*$C$28</f>
        <v>1.828508796471872E+100</v>
      </c>
      <c r="VBP28" s="222">
        <f t="shared" ref="VBP28" si="14921">VBN28*$C$28</f>
        <v>0</v>
      </c>
      <c r="VBQ28" s="222">
        <f t="shared" ref="VBQ28" si="14922">VBO28*$C$28</f>
        <v>1.8833640603660283E+100</v>
      </c>
      <c r="VBR28" s="222">
        <f t="shared" ref="VBR28" si="14923">VBP28*$C$28</f>
        <v>0</v>
      </c>
      <c r="VBS28" s="222">
        <f t="shared" ref="VBS28" si="14924">VBQ28*$C$28</f>
        <v>1.9398649821770091E+100</v>
      </c>
      <c r="VBT28" s="222">
        <f t="shared" ref="VBT28" si="14925">VBR28*$C$28</f>
        <v>0</v>
      </c>
      <c r="VBU28" s="222">
        <f t="shared" ref="VBU28" si="14926">VBS28*$C$28</f>
        <v>1.9980609316423194E+100</v>
      </c>
      <c r="VBV28" s="222">
        <f t="shared" ref="VBV28" si="14927">VBT28*$C$28</f>
        <v>0</v>
      </c>
      <c r="VBW28" s="222">
        <f t="shared" ref="VBW28" si="14928">VBU28*$C$28</f>
        <v>2.0580027595915891E+100</v>
      </c>
      <c r="VBX28" s="222">
        <f t="shared" ref="VBX28" si="14929">VBV28*$C$28</f>
        <v>0</v>
      </c>
      <c r="VBY28" s="222">
        <f t="shared" ref="VBY28" si="14930">VBW28*$C$28</f>
        <v>2.119742842379337E+100</v>
      </c>
      <c r="VBZ28" s="222">
        <f t="shared" ref="VBZ28" si="14931">VBX28*$C$28</f>
        <v>0</v>
      </c>
      <c r="VCA28" s="222">
        <f t="shared" ref="VCA28" si="14932">VBY28*$C$28</f>
        <v>2.183335127650717E+100</v>
      </c>
      <c r="VCB28" s="222">
        <f t="shared" ref="VCB28" si="14933">VBZ28*$C$28</f>
        <v>0</v>
      </c>
      <c r="VCC28" s="222">
        <f t="shared" ref="VCC28" si="14934">VCA28*$C$28</f>
        <v>2.2488351814802385E+100</v>
      </c>
      <c r="VCD28" s="222">
        <f t="shared" ref="VCD28" si="14935">VCB28*$C$28</f>
        <v>0</v>
      </c>
      <c r="VCE28" s="222">
        <f t="shared" ref="VCE28" si="14936">VCC28*$C$28</f>
        <v>2.3163002369246458E+100</v>
      </c>
      <c r="VCF28" s="222">
        <f t="shared" ref="VCF28" si="14937">VCD28*$C$28</f>
        <v>0</v>
      </c>
      <c r="VCG28" s="222">
        <f t="shared" ref="VCG28" si="14938">VCE28*$C$28</f>
        <v>2.3857892440323852E+100</v>
      </c>
      <c r="VCH28" s="222">
        <f t="shared" ref="VCH28" si="14939">VCF28*$C$28</f>
        <v>0</v>
      </c>
      <c r="VCI28" s="222">
        <f t="shared" ref="VCI28" si="14940">VCG28*$C$28</f>
        <v>2.457362921353357E+100</v>
      </c>
      <c r="VCJ28" s="222">
        <f t="shared" ref="VCJ28" si="14941">VCH28*$C$28</f>
        <v>0</v>
      </c>
      <c r="VCK28" s="222">
        <f t="shared" ref="VCK28" si="14942">VCI28*$C$28</f>
        <v>2.5310838089939577E+100</v>
      </c>
      <c r="VCL28" s="222">
        <f t="shared" ref="VCL28" si="14943">VCJ28*$C$28</f>
        <v>0</v>
      </c>
      <c r="VCM28" s="222">
        <f t="shared" ref="VCM28" si="14944">VCK28*$C$28</f>
        <v>2.6070163232637767E+100</v>
      </c>
      <c r="VCN28" s="222">
        <f t="shared" ref="VCN28" si="14945">VCL28*$C$28</f>
        <v>0</v>
      </c>
      <c r="VCO28" s="222">
        <f t="shared" ref="VCO28" si="14946">VCM28*$C$28</f>
        <v>2.6852268129616902E+100</v>
      </c>
      <c r="VCP28" s="222">
        <f t="shared" ref="VCP28" si="14947">VCN28*$C$28</f>
        <v>0</v>
      </c>
      <c r="VCQ28" s="222">
        <f t="shared" ref="VCQ28" si="14948">VCO28*$C$28</f>
        <v>2.765783617350541E+100</v>
      </c>
      <c r="VCR28" s="222">
        <f t="shared" ref="VCR28" si="14949">VCP28*$C$28</f>
        <v>0</v>
      </c>
      <c r="VCS28" s="222">
        <f t="shared" ref="VCS28" si="14950">VCQ28*$C$28</f>
        <v>2.8487571258710573E+100</v>
      </c>
      <c r="VCT28" s="222">
        <f t="shared" ref="VCT28" si="14951">VCR28*$C$28</f>
        <v>0</v>
      </c>
      <c r="VCU28" s="222">
        <f t="shared" ref="VCU28" si="14952">VCS28*$C$28</f>
        <v>2.9342198396471893E+100</v>
      </c>
      <c r="VCV28" s="222">
        <f t="shared" ref="VCV28" si="14953">VCT28*$C$28</f>
        <v>0</v>
      </c>
      <c r="VCW28" s="222">
        <f t="shared" ref="VCW28" si="14954">VCU28*$C$28</f>
        <v>3.0222464348366049E+100</v>
      </c>
      <c r="VCX28" s="222">
        <f t="shared" ref="VCX28" si="14955">VCV28*$C$28</f>
        <v>0</v>
      </c>
      <c r="VCY28" s="222">
        <f t="shared" ref="VCY28" si="14956">VCW28*$C$28</f>
        <v>3.112913827881703E+100</v>
      </c>
      <c r="VCZ28" s="222">
        <f t="shared" ref="VCZ28" si="14957">VCX28*$C$28</f>
        <v>0</v>
      </c>
      <c r="VDA28" s="222">
        <f t="shared" ref="VDA28" si="14958">VCY28*$C$28</f>
        <v>3.2063012427181543E+100</v>
      </c>
      <c r="VDB28" s="222">
        <f t="shared" ref="VDB28" si="14959">VCZ28*$C$28</f>
        <v>0</v>
      </c>
      <c r="VDC28" s="222">
        <f t="shared" ref="VDC28" si="14960">VDA28*$C$28</f>
        <v>3.3024902799996989E+100</v>
      </c>
      <c r="VDD28" s="222">
        <f t="shared" ref="VDD28" si="14961">VDB28*$C$28</f>
        <v>0</v>
      </c>
      <c r="VDE28" s="222">
        <f t="shared" ref="VDE28" si="14962">VDC28*$C$28</f>
        <v>3.40156498839969E+100</v>
      </c>
      <c r="VDF28" s="222">
        <f t="shared" ref="VDF28" si="14963">VDD28*$C$28</f>
        <v>0</v>
      </c>
      <c r="VDG28" s="222">
        <f t="shared" ref="VDG28" si="14964">VDE28*$C$28</f>
        <v>3.503611938051681E+100</v>
      </c>
      <c r="VDH28" s="222">
        <f t="shared" ref="VDH28" si="14965">VDF28*$C$28</f>
        <v>0</v>
      </c>
      <c r="VDI28" s="222">
        <f t="shared" ref="VDI28" si="14966">VDG28*$C$28</f>
        <v>3.6087202961932319E+100</v>
      </c>
      <c r="VDJ28" s="222">
        <f t="shared" ref="VDJ28" si="14967">VDH28*$C$28</f>
        <v>0</v>
      </c>
      <c r="VDK28" s="222">
        <f t="shared" ref="VDK28" si="14968">VDI28*$C$28</f>
        <v>3.7169819050790289E+100</v>
      </c>
      <c r="VDL28" s="222">
        <f t="shared" ref="VDL28" si="14969">VDJ28*$C$28</f>
        <v>0</v>
      </c>
      <c r="VDM28" s="222">
        <f t="shared" ref="VDM28" si="14970">VDK28*$C$28</f>
        <v>3.8284913622314001E+100</v>
      </c>
      <c r="VDN28" s="222">
        <f t="shared" ref="VDN28" si="14971">VDL28*$C$28</f>
        <v>0</v>
      </c>
      <c r="VDO28" s="222">
        <f t="shared" ref="VDO28" si="14972">VDM28*$C$28</f>
        <v>3.9433461030983422E+100</v>
      </c>
      <c r="VDP28" s="222">
        <f t="shared" ref="VDP28" si="14973">VDN28*$C$28</f>
        <v>0</v>
      </c>
      <c r="VDQ28" s="222">
        <f t="shared" ref="VDQ28" si="14974">VDO28*$C$28</f>
        <v>4.0616464861912926E+100</v>
      </c>
      <c r="VDR28" s="222">
        <f t="shared" ref="VDR28" si="14975">VDP28*$C$28</f>
        <v>0</v>
      </c>
      <c r="VDS28" s="222">
        <f t="shared" ref="VDS28" si="14976">VDQ28*$C$28</f>
        <v>4.1834958807770314E+100</v>
      </c>
      <c r="VDT28" s="222">
        <f t="shared" ref="VDT28" si="14977">VDR28*$C$28</f>
        <v>0</v>
      </c>
      <c r="VDU28" s="222">
        <f t="shared" ref="VDU28" si="14978">VDS28*$C$28</f>
        <v>4.309000757200342E+100</v>
      </c>
      <c r="VDV28" s="222">
        <f t="shared" ref="VDV28" si="14979">VDT28*$C$28</f>
        <v>0</v>
      </c>
      <c r="VDW28" s="222">
        <f t="shared" ref="VDW28" si="14980">VDU28*$C$28</f>
        <v>4.4382707799163525E+100</v>
      </c>
      <c r="VDX28" s="222">
        <f t="shared" ref="VDX28" si="14981">VDV28*$C$28</f>
        <v>0</v>
      </c>
      <c r="VDY28" s="222">
        <f t="shared" ref="VDY28" si="14982">VDW28*$C$28</f>
        <v>4.5714189033138434E+100</v>
      </c>
      <c r="VDZ28" s="222">
        <f t="shared" ref="VDZ28" si="14983">VDX28*$C$28</f>
        <v>0</v>
      </c>
      <c r="VEA28" s="222">
        <f t="shared" ref="VEA28" si="14984">VDY28*$C$28</f>
        <v>4.7085614704132588E+100</v>
      </c>
      <c r="VEB28" s="222">
        <f t="shared" ref="VEB28" si="14985">VDZ28*$C$28</f>
        <v>0</v>
      </c>
      <c r="VEC28" s="222">
        <f t="shared" ref="VEC28" si="14986">VEA28*$C$28</f>
        <v>4.8498183145256566E+100</v>
      </c>
      <c r="VED28" s="222">
        <f t="shared" ref="VED28" si="14987">VEB28*$C$28</f>
        <v>0</v>
      </c>
      <c r="VEE28" s="222">
        <f t="shared" ref="VEE28" si="14988">VEC28*$C$28</f>
        <v>4.9953128639614264E+100</v>
      </c>
      <c r="VEF28" s="222">
        <f t="shared" ref="VEF28" si="14989">VED28*$C$28</f>
        <v>0</v>
      </c>
      <c r="VEG28" s="222">
        <f t="shared" ref="VEG28" si="14990">VEE28*$C$28</f>
        <v>5.1451722498802697E+100</v>
      </c>
      <c r="VEH28" s="222">
        <f t="shared" ref="VEH28" si="14991">VEF28*$C$28</f>
        <v>0</v>
      </c>
      <c r="VEI28" s="222">
        <f t="shared" ref="VEI28" si="14992">VEG28*$C$28</f>
        <v>5.2995274173766777E+100</v>
      </c>
      <c r="VEJ28" s="222">
        <f t="shared" ref="VEJ28" si="14993">VEH28*$C$28</f>
        <v>0</v>
      </c>
      <c r="VEK28" s="222">
        <f t="shared" ref="VEK28" si="14994">VEI28*$C$28</f>
        <v>5.4585132398979779E+100</v>
      </c>
      <c r="VEL28" s="222">
        <f t="shared" ref="VEL28" si="14995">VEJ28*$C$28</f>
        <v>0</v>
      </c>
      <c r="VEM28" s="222">
        <f t="shared" ref="VEM28" si="14996">VEK28*$C$28</f>
        <v>5.6222686370949172E+100</v>
      </c>
      <c r="VEN28" s="222">
        <f t="shared" ref="VEN28" si="14997">VEL28*$C$28</f>
        <v>0</v>
      </c>
      <c r="VEO28" s="222">
        <f t="shared" ref="VEO28" si="14998">VEM28*$C$28</f>
        <v>5.7909366962077646E+100</v>
      </c>
      <c r="VEP28" s="222">
        <f t="shared" ref="VEP28" si="14999">VEN28*$C$28</f>
        <v>0</v>
      </c>
      <c r="VEQ28" s="222">
        <f t="shared" ref="VEQ28" si="15000">VEO28*$C$28</f>
        <v>5.9646647970939976E+100</v>
      </c>
      <c r="VER28" s="222">
        <f t="shared" ref="VER28" si="15001">VEP28*$C$28</f>
        <v>0</v>
      </c>
      <c r="VES28" s="222">
        <f t="shared" ref="VES28" si="15002">VEQ28*$C$28</f>
        <v>6.1436047410068176E+100</v>
      </c>
      <c r="VET28" s="222">
        <f t="shared" ref="VET28" si="15003">VER28*$C$28</f>
        <v>0</v>
      </c>
      <c r="VEU28" s="222">
        <f t="shared" ref="VEU28" si="15004">VES28*$C$28</f>
        <v>6.3279128832370224E+100</v>
      </c>
      <c r="VEV28" s="222">
        <f t="shared" ref="VEV28" si="15005">VET28*$C$28</f>
        <v>0</v>
      </c>
      <c r="VEW28" s="222">
        <f t="shared" ref="VEW28" si="15006">VEU28*$C$28</f>
        <v>6.5177502697341336E+100</v>
      </c>
      <c r="VEX28" s="222">
        <f t="shared" ref="VEX28" si="15007">VEV28*$C$28</f>
        <v>0</v>
      </c>
      <c r="VEY28" s="222">
        <f t="shared" ref="VEY28" si="15008">VEW28*$C$28</f>
        <v>6.7132827778261574E+100</v>
      </c>
      <c r="VEZ28" s="222">
        <f t="shared" ref="VEZ28" si="15009">VEX28*$C$28</f>
        <v>0</v>
      </c>
      <c r="VFA28" s="222">
        <f t="shared" ref="VFA28" si="15010">VEY28*$C$28</f>
        <v>6.9146812611609426E+100</v>
      </c>
      <c r="VFB28" s="222">
        <f t="shared" ref="VFB28" si="15011">VEZ28*$C$28</f>
        <v>0</v>
      </c>
      <c r="VFC28" s="222">
        <f t="shared" ref="VFC28" si="15012">VFA28*$C$28</f>
        <v>7.1221216989957715E+100</v>
      </c>
      <c r="VFD28" s="222">
        <f t="shared" ref="VFD28" si="15013">VFB28*$C$28</f>
        <v>0</v>
      </c>
      <c r="VFE28" s="222">
        <f t="shared" ref="VFE28" si="15014">VFC28*$C$28</f>
        <v>7.3357853499656441E+100</v>
      </c>
      <c r="VFF28" s="222">
        <f t="shared" ref="VFF28" si="15015">VFD28*$C$28</f>
        <v>0</v>
      </c>
      <c r="VFG28" s="222">
        <f t="shared" ref="VFG28" si="15016">VFE28*$C$28</f>
        <v>7.5558589104646133E+100</v>
      </c>
      <c r="VFH28" s="222">
        <f t="shared" ref="VFH28" si="15017">VFF28*$C$28</f>
        <v>0</v>
      </c>
      <c r="VFI28" s="222">
        <f t="shared" ref="VFI28" si="15018">VFG28*$C$28</f>
        <v>7.7825346777785516E+100</v>
      </c>
      <c r="VFJ28" s="222">
        <f t="shared" ref="VFJ28" si="15019">VFH28*$C$28</f>
        <v>0</v>
      </c>
      <c r="VFK28" s="222">
        <f t="shared" ref="VFK28" si="15020">VFI28*$C$28</f>
        <v>8.0160107181119079E+100</v>
      </c>
      <c r="VFL28" s="222">
        <f t="shared" ref="VFL28" si="15021">VFJ28*$C$28</f>
        <v>0</v>
      </c>
      <c r="VFM28" s="222">
        <f t="shared" ref="VFM28" si="15022">VFK28*$C$28</f>
        <v>8.2564910396552658E+100</v>
      </c>
      <c r="VFN28" s="222">
        <f t="shared" ref="VFN28" si="15023">VFL28*$C$28</f>
        <v>0</v>
      </c>
      <c r="VFO28" s="222">
        <f t="shared" ref="VFO28" si="15024">VFM28*$C$28</f>
        <v>8.5041857708449239E+100</v>
      </c>
      <c r="VFP28" s="222">
        <f t="shared" ref="VFP28" si="15025">VFN28*$C$28</f>
        <v>0</v>
      </c>
      <c r="VFQ28" s="222">
        <f t="shared" ref="VFQ28" si="15026">VFO28*$C$28</f>
        <v>8.7593113439702724E+100</v>
      </c>
      <c r="VFR28" s="222">
        <f t="shared" ref="VFR28" si="15027">VFP28*$C$28</f>
        <v>0</v>
      </c>
      <c r="VFS28" s="222">
        <f t="shared" ref="VFS28" si="15028">VFQ28*$C$28</f>
        <v>9.0220906842893815E+100</v>
      </c>
      <c r="VFT28" s="222">
        <f t="shared" ref="VFT28" si="15029">VFR28*$C$28</f>
        <v>0</v>
      </c>
      <c r="VFU28" s="222">
        <f t="shared" ref="VFU28" si="15030">VFS28*$C$28</f>
        <v>9.2927534048180633E+100</v>
      </c>
      <c r="VFV28" s="222">
        <f t="shared" ref="VFV28" si="15031">VFT28*$C$28</f>
        <v>0</v>
      </c>
      <c r="VFW28" s="222">
        <f t="shared" ref="VFW28" si="15032">VFU28*$C$28</f>
        <v>9.5715360069626054E+100</v>
      </c>
      <c r="VFX28" s="222">
        <f t="shared" ref="VFX28" si="15033">VFV28*$C$28</f>
        <v>0</v>
      </c>
      <c r="VFY28" s="222">
        <f t="shared" ref="VFY28" si="15034">VFW28*$C$28</f>
        <v>9.8586820871714839E+100</v>
      </c>
      <c r="VFZ28" s="222">
        <f t="shared" ref="VFZ28" si="15035">VFX28*$C$28</f>
        <v>0</v>
      </c>
      <c r="VGA28" s="222">
        <f t="shared" ref="VGA28" si="15036">VFY28*$C$28</f>
        <v>1.0154442549786628E+101</v>
      </c>
      <c r="VGB28" s="222">
        <f t="shared" ref="VGB28" si="15037">VFZ28*$C$28</f>
        <v>0</v>
      </c>
      <c r="VGC28" s="222">
        <f t="shared" ref="VGC28" si="15038">VGA28*$C$28</f>
        <v>1.0459075826280227E+101</v>
      </c>
      <c r="VGD28" s="222">
        <f t="shared" ref="VGD28" si="15039">VGB28*$C$28</f>
        <v>0</v>
      </c>
      <c r="VGE28" s="222">
        <f t="shared" ref="VGE28" si="15040">VGC28*$C$28</f>
        <v>1.0772848101068634E+101</v>
      </c>
      <c r="VGF28" s="222">
        <f t="shared" ref="VGF28" si="15041">VGD28*$C$28</f>
        <v>0</v>
      </c>
      <c r="VGG28" s="222">
        <f t="shared" ref="VGG28" si="15042">VGE28*$C$28</f>
        <v>1.1096033544100693E+101</v>
      </c>
      <c r="VGH28" s="222">
        <f t="shared" ref="VGH28" si="15043">VGF28*$C$28</f>
        <v>0</v>
      </c>
      <c r="VGI28" s="222">
        <f t="shared" ref="VGI28" si="15044">VGG28*$C$28</f>
        <v>1.1428914550423714E+101</v>
      </c>
      <c r="VGJ28" s="222">
        <f t="shared" ref="VGJ28" si="15045">VGH28*$C$28</f>
        <v>0</v>
      </c>
      <c r="VGK28" s="222">
        <f t="shared" ref="VGK28" si="15046">VGI28*$C$28</f>
        <v>1.1771781986936426E+101</v>
      </c>
      <c r="VGL28" s="222">
        <f t="shared" ref="VGL28" si="15047">VGJ28*$C$28</f>
        <v>0</v>
      </c>
      <c r="VGM28" s="222">
        <f t="shared" ref="VGM28" si="15048">VGK28*$C$28</f>
        <v>1.2124935446544518E+101</v>
      </c>
      <c r="VGN28" s="222">
        <f t="shared" ref="VGN28" si="15049">VGL28*$C$28</f>
        <v>0</v>
      </c>
      <c r="VGO28" s="222">
        <f t="shared" ref="VGO28" si="15050">VGM28*$C$28</f>
        <v>1.2488683509940854E+101</v>
      </c>
      <c r="VGP28" s="222">
        <f t="shared" ref="VGP28" si="15051">VGN28*$C$28</f>
        <v>0</v>
      </c>
      <c r="VGQ28" s="222">
        <f t="shared" ref="VGQ28" si="15052">VGO28*$C$28</f>
        <v>1.2863344015239079E+101</v>
      </c>
      <c r="VGR28" s="222">
        <f t="shared" ref="VGR28" si="15053">VGP28*$C$28</f>
        <v>0</v>
      </c>
      <c r="VGS28" s="222">
        <f t="shared" ref="VGS28" si="15054">VGQ28*$C$28</f>
        <v>1.3249244335696252E+101</v>
      </c>
      <c r="VGT28" s="222">
        <f t="shared" ref="VGT28" si="15055">VGR28*$C$28</f>
        <v>0</v>
      </c>
      <c r="VGU28" s="222">
        <f t="shared" ref="VGU28" si="15056">VGS28*$C$28</f>
        <v>1.364672166576714E+101</v>
      </c>
      <c r="VGV28" s="222">
        <f t="shared" ref="VGV28" si="15057">VGT28*$C$28</f>
        <v>0</v>
      </c>
      <c r="VGW28" s="222">
        <f t="shared" ref="VGW28" si="15058">VGU28*$C$28</f>
        <v>1.4056123315740155E+101</v>
      </c>
      <c r="VGX28" s="222">
        <f t="shared" ref="VGX28" si="15059">VGV28*$C$28</f>
        <v>0</v>
      </c>
      <c r="VGY28" s="222">
        <f t="shared" ref="VGY28" si="15060">VGW28*$C$28</f>
        <v>1.447780701521236E+101</v>
      </c>
      <c r="VGZ28" s="222">
        <f t="shared" ref="VGZ28" si="15061">VGX28*$C$28</f>
        <v>0</v>
      </c>
      <c r="VHA28" s="222">
        <f t="shared" ref="VHA28" si="15062">VGY28*$C$28</f>
        <v>1.4912141225668733E+101</v>
      </c>
      <c r="VHB28" s="222">
        <f t="shared" ref="VHB28" si="15063">VGZ28*$C$28</f>
        <v>0</v>
      </c>
      <c r="VHC28" s="222">
        <f t="shared" ref="VHC28" si="15064">VHA28*$C$28</f>
        <v>1.5359505462438795E+101</v>
      </c>
      <c r="VHD28" s="222">
        <f t="shared" ref="VHD28" si="15065">VHB28*$C$28</f>
        <v>0</v>
      </c>
      <c r="VHE28" s="222">
        <f t="shared" ref="VHE28" si="15066">VHC28*$C$28</f>
        <v>1.582029062631196E+101</v>
      </c>
      <c r="VHF28" s="222">
        <f t="shared" ref="VHF28" si="15067">VHD28*$C$28</f>
        <v>0</v>
      </c>
      <c r="VHG28" s="222">
        <f t="shared" ref="VHG28" si="15068">VHE28*$C$28</f>
        <v>1.6294899345101318E+101</v>
      </c>
      <c r="VHH28" s="222">
        <f t="shared" ref="VHH28" si="15069">VHF28*$C$28</f>
        <v>0</v>
      </c>
      <c r="VHI28" s="222">
        <f t="shared" ref="VHI28" si="15070">VHG28*$C$28</f>
        <v>1.6783746325454357E+101</v>
      </c>
      <c r="VHJ28" s="222">
        <f t="shared" ref="VHJ28" si="15071">VHH28*$C$28</f>
        <v>0</v>
      </c>
      <c r="VHK28" s="222">
        <f t="shared" ref="VHK28" si="15072">VHI28*$C$28</f>
        <v>1.7287258715217988E+101</v>
      </c>
      <c r="VHL28" s="222">
        <f t="shared" ref="VHL28" si="15073">VHJ28*$C$28</f>
        <v>0</v>
      </c>
      <c r="VHM28" s="222">
        <f t="shared" ref="VHM28" si="15074">VHK28*$C$28</f>
        <v>1.7805876476674527E+101</v>
      </c>
      <c r="VHN28" s="222">
        <f t="shared" ref="VHN28" si="15075">VHL28*$C$28</f>
        <v>0</v>
      </c>
      <c r="VHO28" s="222">
        <f t="shared" ref="VHO28" si="15076">VHM28*$C$28</f>
        <v>1.8340052770974763E+101</v>
      </c>
      <c r="VHP28" s="222">
        <f t="shared" ref="VHP28" si="15077">VHN28*$C$28</f>
        <v>0</v>
      </c>
      <c r="VHQ28" s="222">
        <f t="shared" ref="VHQ28" si="15078">VHO28*$C$28</f>
        <v>1.8890254354104005E+101</v>
      </c>
      <c r="VHR28" s="222">
        <f t="shared" ref="VHR28" si="15079">VHP28*$C$28</f>
        <v>0</v>
      </c>
      <c r="VHS28" s="222">
        <f t="shared" ref="VHS28" si="15080">VHQ28*$C$28</f>
        <v>1.9456961984727126E+101</v>
      </c>
      <c r="VHT28" s="222">
        <f t="shared" ref="VHT28" si="15081">VHR28*$C$28</f>
        <v>0</v>
      </c>
      <c r="VHU28" s="222">
        <f t="shared" ref="VHU28" si="15082">VHS28*$C$28</f>
        <v>2.004067084426894E+101</v>
      </c>
      <c r="VHV28" s="222">
        <f t="shared" ref="VHV28" si="15083">VHT28*$C$28</f>
        <v>0</v>
      </c>
      <c r="VHW28" s="222">
        <f t="shared" ref="VHW28" si="15084">VHU28*$C$28</f>
        <v>2.0641890969597009E+101</v>
      </c>
      <c r="VHX28" s="222">
        <f t="shared" ref="VHX28" si="15085">VHV28*$C$28</f>
        <v>0</v>
      </c>
      <c r="VHY28" s="222">
        <f t="shared" ref="VHY28" si="15086">VHW28*$C$28</f>
        <v>2.1261147698684919E+101</v>
      </c>
      <c r="VHZ28" s="222">
        <f t="shared" ref="VHZ28" si="15087">VHX28*$C$28</f>
        <v>0</v>
      </c>
      <c r="VIA28" s="222">
        <f t="shared" ref="VIA28" si="15088">VHY28*$C$28</f>
        <v>2.1898982129645467E+101</v>
      </c>
      <c r="VIB28" s="222">
        <f t="shared" ref="VIB28" si="15089">VHZ28*$C$28</f>
        <v>0</v>
      </c>
      <c r="VIC28" s="222">
        <f t="shared" ref="VIC28" si="15090">VIA28*$C$28</f>
        <v>2.2555951593534833E+101</v>
      </c>
      <c r="VID28" s="222">
        <f t="shared" ref="VID28" si="15091">VIB28*$C$28</f>
        <v>0</v>
      </c>
      <c r="VIE28" s="222">
        <f t="shared" ref="VIE28" si="15092">VIC28*$C$28</f>
        <v>2.3232630141340879E+101</v>
      </c>
      <c r="VIF28" s="222">
        <f t="shared" ref="VIF28" si="15093">VID28*$C$28</f>
        <v>0</v>
      </c>
      <c r="VIG28" s="222">
        <f t="shared" ref="VIG28" si="15094">VIE28*$C$28</f>
        <v>2.3929609045581107E+101</v>
      </c>
      <c r="VIH28" s="222">
        <f t="shared" ref="VIH28" si="15095">VIF28*$C$28</f>
        <v>0</v>
      </c>
      <c r="VII28" s="222">
        <f t="shared" ref="VII28" si="15096">VIG28*$C$28</f>
        <v>2.4647497316948541E+101</v>
      </c>
      <c r="VIJ28" s="222">
        <f t="shared" ref="VIJ28" si="15097">VIH28*$C$28</f>
        <v>0</v>
      </c>
      <c r="VIK28" s="222">
        <f t="shared" ref="VIK28" si="15098">VII28*$C$28</f>
        <v>2.5386922236456997E+101</v>
      </c>
      <c r="VIL28" s="222">
        <f t="shared" ref="VIL28" si="15099">VIJ28*$C$28</f>
        <v>0</v>
      </c>
      <c r="VIM28" s="222">
        <f t="shared" ref="VIM28" si="15100">VIK28*$C$28</f>
        <v>2.6148529903550706E+101</v>
      </c>
      <c r="VIN28" s="222">
        <f t="shared" ref="VIN28" si="15101">VIL28*$C$28</f>
        <v>0</v>
      </c>
      <c r="VIO28" s="222">
        <f t="shared" ref="VIO28" si="15102">VIM28*$C$28</f>
        <v>2.6932985800657229E+101</v>
      </c>
      <c r="VIP28" s="222">
        <f t="shared" ref="VIP28" si="15103">VIN28*$C$28</f>
        <v>0</v>
      </c>
      <c r="VIQ28" s="222">
        <f t="shared" ref="VIQ28" si="15104">VIO28*$C$28</f>
        <v>2.7740975374676947E+101</v>
      </c>
      <c r="VIR28" s="222">
        <f t="shared" ref="VIR28" si="15105">VIP28*$C$28</f>
        <v>0</v>
      </c>
      <c r="VIS28" s="222">
        <f t="shared" ref="VIS28" si="15106">VIQ28*$C$28</f>
        <v>2.8573204635917257E+101</v>
      </c>
      <c r="VIT28" s="222">
        <f t="shared" ref="VIT28" si="15107">VIR28*$C$28</f>
        <v>0</v>
      </c>
      <c r="VIU28" s="222">
        <f t="shared" ref="VIU28" si="15108">VIS28*$C$28</f>
        <v>2.9430400774994775E+101</v>
      </c>
      <c r="VIV28" s="222">
        <f t="shared" ref="VIV28" si="15109">VIT28*$C$28</f>
        <v>0</v>
      </c>
      <c r="VIW28" s="222">
        <f t="shared" ref="VIW28" si="15110">VIU28*$C$28</f>
        <v>3.0313312798244621E+101</v>
      </c>
      <c r="VIX28" s="222">
        <f t="shared" ref="VIX28" si="15111">VIV28*$C$28</f>
        <v>0</v>
      </c>
      <c r="VIY28" s="222">
        <f t="shared" ref="VIY28" si="15112">VIW28*$C$28</f>
        <v>3.1222712182191961E+101</v>
      </c>
      <c r="VIZ28" s="222">
        <f t="shared" ref="VIZ28" si="15113">VIX28*$C$28</f>
        <v>0</v>
      </c>
      <c r="VJA28" s="222">
        <f t="shared" ref="VJA28" si="15114">VIY28*$C$28</f>
        <v>3.215939354765772E+101</v>
      </c>
      <c r="VJB28" s="222">
        <f t="shared" ref="VJB28" si="15115">VIZ28*$C$28</f>
        <v>0</v>
      </c>
      <c r="VJC28" s="222">
        <f t="shared" ref="VJC28" si="15116">VJA28*$C$28</f>
        <v>3.312417535408745E+101</v>
      </c>
      <c r="VJD28" s="222">
        <f t="shared" ref="VJD28" si="15117">VJB28*$C$28</f>
        <v>0</v>
      </c>
      <c r="VJE28" s="222">
        <f t="shared" ref="VJE28" si="15118">VJC28*$C$28</f>
        <v>3.4117900614710077E+101</v>
      </c>
      <c r="VJF28" s="222">
        <f t="shared" ref="VJF28" si="15119">VJD28*$C$28</f>
        <v>0</v>
      </c>
      <c r="VJG28" s="222">
        <f t="shared" ref="VJG28" si="15120">VJE28*$C$28</f>
        <v>3.514143763315138E+101</v>
      </c>
      <c r="VJH28" s="222">
        <f t="shared" ref="VJH28" si="15121">VJF28*$C$28</f>
        <v>0</v>
      </c>
      <c r="VJI28" s="222">
        <f t="shared" ref="VJI28" si="15122">VJG28*$C$28</f>
        <v>3.6195680762145923E+101</v>
      </c>
      <c r="VJJ28" s="222">
        <f t="shared" ref="VJJ28" si="15123">VJH28*$C$28</f>
        <v>0</v>
      </c>
      <c r="VJK28" s="222">
        <f t="shared" ref="VJK28" si="15124">VJI28*$C$28</f>
        <v>3.7281551185010304E+101</v>
      </c>
      <c r="VJL28" s="222">
        <f t="shared" ref="VJL28" si="15125">VJJ28*$C$28</f>
        <v>0</v>
      </c>
      <c r="VJM28" s="222">
        <f t="shared" ref="VJM28" si="15126">VJK28*$C$28</f>
        <v>3.8399997720560611E+101</v>
      </c>
      <c r="VJN28" s="222">
        <f t="shared" ref="VJN28" si="15127">VJL28*$C$28</f>
        <v>0</v>
      </c>
      <c r="VJO28" s="222">
        <f t="shared" ref="VJO28" si="15128">VJM28*$C$28</f>
        <v>3.9551997652177429E+101</v>
      </c>
      <c r="VJP28" s="222">
        <f t="shared" ref="VJP28" si="15129">VJN28*$C$28</f>
        <v>0</v>
      </c>
      <c r="VJQ28" s="222">
        <f t="shared" ref="VJQ28" si="15130">VJO28*$C$28</f>
        <v>4.0738557581742754E+101</v>
      </c>
      <c r="VJR28" s="222">
        <f t="shared" ref="VJR28" si="15131">VJP28*$C$28</f>
        <v>0</v>
      </c>
      <c r="VJS28" s="222">
        <f t="shared" ref="VJS28" si="15132">VJQ28*$C$28</f>
        <v>4.1960714309195038E+101</v>
      </c>
      <c r="VJT28" s="222">
        <f t="shared" ref="VJT28" si="15133">VJR28*$C$28</f>
        <v>0</v>
      </c>
      <c r="VJU28" s="222">
        <f t="shared" ref="VJU28" si="15134">VJS28*$C$28</f>
        <v>4.3219535738470894E+101</v>
      </c>
      <c r="VJV28" s="222">
        <f t="shared" ref="VJV28" si="15135">VJT28*$C$28</f>
        <v>0</v>
      </c>
      <c r="VJW28" s="222">
        <f t="shared" ref="VJW28" si="15136">VJU28*$C$28</f>
        <v>4.4516121810625021E+101</v>
      </c>
      <c r="VJX28" s="222">
        <f t="shared" ref="VJX28" si="15137">VJV28*$C$28</f>
        <v>0</v>
      </c>
      <c r="VJY28" s="222">
        <f t="shared" ref="VJY28" si="15138">VJW28*$C$28</f>
        <v>4.585160546494377E+101</v>
      </c>
      <c r="VJZ28" s="222">
        <f t="shared" ref="VJZ28" si="15139">VJX28*$C$28</f>
        <v>0</v>
      </c>
      <c r="VKA28" s="222">
        <f t="shared" ref="VKA28" si="15140">VJY28*$C$28</f>
        <v>4.7227153628892082E+101</v>
      </c>
      <c r="VKB28" s="222">
        <f t="shared" ref="VKB28" si="15141">VJZ28*$C$28</f>
        <v>0</v>
      </c>
      <c r="VKC28" s="222">
        <f t="shared" ref="VKC28" si="15142">VKA28*$C$28</f>
        <v>4.8643968237758844E+101</v>
      </c>
      <c r="VKD28" s="222">
        <f t="shared" ref="VKD28" si="15143">VKB28*$C$28</f>
        <v>0</v>
      </c>
      <c r="VKE28" s="222">
        <f t="shared" ref="VKE28" si="15144">VKC28*$C$28</f>
        <v>5.010328728489161E+101</v>
      </c>
      <c r="VKF28" s="222">
        <f t="shared" ref="VKF28" si="15145">VKD28*$C$28</f>
        <v>0</v>
      </c>
      <c r="VKG28" s="222">
        <f t="shared" ref="VKG28" si="15146">VKE28*$C$28</f>
        <v>5.160638590343836E+101</v>
      </c>
      <c r="VKH28" s="222">
        <f t="shared" ref="VKH28" si="15147">VKF28*$C$28</f>
        <v>0</v>
      </c>
      <c r="VKI28" s="222">
        <f t="shared" ref="VKI28" si="15148">VKG28*$C$28</f>
        <v>5.3154577480541512E+101</v>
      </c>
      <c r="VKJ28" s="222">
        <f t="shared" ref="VKJ28" si="15149">VKH28*$C$28</f>
        <v>0</v>
      </c>
      <c r="VKK28" s="222">
        <f t="shared" ref="VKK28" si="15150">VKI28*$C$28</f>
        <v>5.4749214804957758E+101</v>
      </c>
      <c r="VKL28" s="222">
        <f t="shared" ref="VKL28" si="15151">VKJ28*$C$28</f>
        <v>0</v>
      </c>
      <c r="VKM28" s="222">
        <f t="shared" ref="VKM28" si="15152">VKK28*$C$28</f>
        <v>5.6391691249106495E+101</v>
      </c>
      <c r="VKN28" s="222">
        <f t="shared" ref="VKN28" si="15153">VKL28*$C$28</f>
        <v>0</v>
      </c>
      <c r="VKO28" s="222">
        <f t="shared" ref="VKO28" si="15154">VKM28*$C$28</f>
        <v>5.8083441986579685E+101</v>
      </c>
      <c r="VKP28" s="222">
        <f t="shared" ref="VKP28" si="15155">VKN28*$C$28</f>
        <v>0</v>
      </c>
      <c r="VKQ28" s="222">
        <f t="shared" ref="VKQ28" si="15156">VKO28*$C$28</f>
        <v>5.9825945246177073E+101</v>
      </c>
      <c r="VKR28" s="222">
        <f t="shared" ref="VKR28" si="15157">VKP28*$C$28</f>
        <v>0</v>
      </c>
      <c r="VKS28" s="222">
        <f t="shared" ref="VKS28" si="15158">VKQ28*$C$28</f>
        <v>6.1620723603562382E+101</v>
      </c>
      <c r="VKT28" s="222">
        <f t="shared" ref="VKT28" si="15159">VKR28*$C$28</f>
        <v>0</v>
      </c>
      <c r="VKU28" s="222">
        <f t="shared" ref="VKU28" si="15160">VKS28*$C$28</f>
        <v>6.3469345311669251E+101</v>
      </c>
      <c r="VKV28" s="222">
        <f t="shared" ref="VKV28" si="15161">VKT28*$C$28</f>
        <v>0</v>
      </c>
      <c r="VKW28" s="222">
        <f t="shared" ref="VKW28" si="15162">VKU28*$C$28</f>
        <v>6.5373425671019335E+101</v>
      </c>
      <c r="VKX28" s="222">
        <f t="shared" ref="VKX28" si="15163">VKV28*$C$28</f>
        <v>0</v>
      </c>
      <c r="VKY28" s="222">
        <f t="shared" ref="VKY28" si="15164">VKW28*$C$28</f>
        <v>6.7334628441149922E+101</v>
      </c>
      <c r="VKZ28" s="222">
        <f t="shared" ref="VKZ28" si="15165">VKX28*$C$28</f>
        <v>0</v>
      </c>
      <c r="VLA28" s="222">
        <f t="shared" ref="VLA28" si="15166">VKY28*$C$28</f>
        <v>6.9354667294384417E+101</v>
      </c>
      <c r="VLB28" s="222">
        <f t="shared" ref="VLB28" si="15167">VKZ28*$C$28</f>
        <v>0</v>
      </c>
      <c r="VLC28" s="222">
        <f t="shared" ref="VLC28" si="15168">VLA28*$C$28</f>
        <v>7.1435307313215951E+101</v>
      </c>
      <c r="VLD28" s="222">
        <f t="shared" ref="VLD28" si="15169">VLB28*$C$28</f>
        <v>0</v>
      </c>
      <c r="VLE28" s="222">
        <f t="shared" ref="VLE28" si="15170">VLC28*$C$28</f>
        <v>7.3578366532612431E+101</v>
      </c>
      <c r="VLF28" s="222">
        <f t="shared" ref="VLF28" si="15171">VLD28*$C$28</f>
        <v>0</v>
      </c>
      <c r="VLG28" s="222">
        <f t="shared" ref="VLG28" si="15172">VLE28*$C$28</f>
        <v>7.578571752859081E+101</v>
      </c>
      <c r="VLH28" s="222">
        <f t="shared" ref="VLH28" si="15173">VLF28*$C$28</f>
        <v>0</v>
      </c>
      <c r="VLI28" s="222">
        <f t="shared" ref="VLI28" si="15174">VLG28*$C$28</f>
        <v>7.8059289054448539E+101</v>
      </c>
      <c r="VLJ28" s="222">
        <f t="shared" ref="VLJ28" si="15175">VLH28*$C$28</f>
        <v>0</v>
      </c>
      <c r="VLK28" s="222">
        <f t="shared" ref="VLK28" si="15176">VLI28*$C$28</f>
        <v>8.0401067726082001E+101</v>
      </c>
      <c r="VLL28" s="222">
        <f t="shared" ref="VLL28" si="15177">VLJ28*$C$28</f>
        <v>0</v>
      </c>
      <c r="VLM28" s="222">
        <f t="shared" ref="VLM28" si="15178">VLK28*$C$28</f>
        <v>8.2813099757864461E+101</v>
      </c>
      <c r="VLN28" s="222">
        <f t="shared" ref="VLN28" si="15179">VLL28*$C$28</f>
        <v>0</v>
      </c>
      <c r="VLO28" s="222">
        <f t="shared" ref="VLO28" si="15180">VLM28*$C$28</f>
        <v>8.5297492750600399E+101</v>
      </c>
      <c r="VLP28" s="222">
        <f t="shared" ref="VLP28" si="15181">VLN28*$C$28</f>
        <v>0</v>
      </c>
      <c r="VLQ28" s="222">
        <f t="shared" ref="VLQ28" si="15182">VLO28*$C$28</f>
        <v>8.7856417533118417E+101</v>
      </c>
      <c r="VLR28" s="222">
        <f t="shared" ref="VLR28" si="15183">VLP28*$C$28</f>
        <v>0</v>
      </c>
      <c r="VLS28" s="222">
        <f t="shared" ref="VLS28" si="15184">VLQ28*$C$28</f>
        <v>9.0492110059111976E+101</v>
      </c>
      <c r="VLT28" s="222">
        <f t="shared" ref="VLT28" si="15185">VLR28*$C$28</f>
        <v>0</v>
      </c>
      <c r="VLU28" s="222">
        <f t="shared" ref="VLU28" si="15186">VLS28*$C$28</f>
        <v>9.3206873360885335E+101</v>
      </c>
      <c r="VLV28" s="222">
        <f t="shared" ref="VLV28" si="15187">VLT28*$C$28</f>
        <v>0</v>
      </c>
      <c r="VLW28" s="222">
        <f t="shared" ref="VLW28" si="15188">VLU28*$C$28</f>
        <v>9.6003079561711897E+101</v>
      </c>
      <c r="VLX28" s="222">
        <f t="shared" ref="VLX28" si="15189">VLV28*$C$28</f>
        <v>0</v>
      </c>
      <c r="VLY28" s="222">
        <f t="shared" ref="VLY28" si="15190">VLW28*$C$28</f>
        <v>9.8883171948563254E+101</v>
      </c>
      <c r="VLZ28" s="222">
        <f t="shared" ref="VLZ28" si="15191">VLX28*$C$28</f>
        <v>0</v>
      </c>
      <c r="VMA28" s="222">
        <f t="shared" ref="VMA28" si="15192">VLY28*$C$28</f>
        <v>1.0184966710702016E+102</v>
      </c>
      <c r="VMB28" s="222">
        <f t="shared" ref="VMB28" si="15193">VLZ28*$C$28</f>
        <v>0</v>
      </c>
      <c r="VMC28" s="222">
        <f t="shared" ref="VMC28" si="15194">VMA28*$C$28</f>
        <v>1.0490515712023076E+102</v>
      </c>
      <c r="VMD28" s="222">
        <f t="shared" ref="VMD28" si="15195">VMB28*$C$28</f>
        <v>0</v>
      </c>
      <c r="VME28" s="222">
        <f t="shared" ref="VME28" si="15196">VMC28*$C$28</f>
        <v>1.0805231183383769E+102</v>
      </c>
      <c r="VMF28" s="222">
        <f t="shared" ref="VMF28" si="15197">VMD28*$C$28</f>
        <v>0</v>
      </c>
      <c r="VMG28" s="222">
        <f t="shared" ref="VMG28" si="15198">VME28*$C$28</f>
        <v>1.1129388118885282E+102</v>
      </c>
      <c r="VMH28" s="222">
        <f t="shared" ref="VMH28" si="15199">VMF28*$C$28</f>
        <v>0</v>
      </c>
      <c r="VMI28" s="222">
        <f t="shared" ref="VMI28" si="15200">VMG28*$C$28</f>
        <v>1.146326976245184E+102</v>
      </c>
      <c r="VMJ28" s="222">
        <f t="shared" ref="VMJ28" si="15201">VMH28*$C$28</f>
        <v>0</v>
      </c>
      <c r="VMK28" s="222">
        <f t="shared" ref="VMK28" si="15202">VMI28*$C$28</f>
        <v>1.1807167855325395E+102</v>
      </c>
      <c r="VML28" s="222">
        <f t="shared" ref="VML28" si="15203">VMJ28*$C$28</f>
        <v>0</v>
      </c>
      <c r="VMM28" s="222">
        <f t="shared" ref="VMM28" si="15204">VMK28*$C$28</f>
        <v>1.2161382890985158E+102</v>
      </c>
      <c r="VMN28" s="222">
        <f t="shared" ref="VMN28" si="15205">VML28*$C$28</f>
        <v>0</v>
      </c>
      <c r="VMO28" s="222">
        <f t="shared" ref="VMO28" si="15206">VMM28*$C$28</f>
        <v>1.2526224377714714E+102</v>
      </c>
      <c r="VMP28" s="222">
        <f t="shared" ref="VMP28" si="15207">VMN28*$C$28</f>
        <v>0</v>
      </c>
      <c r="VMQ28" s="222">
        <f t="shared" ref="VMQ28" si="15208">VMO28*$C$28</f>
        <v>1.2902011109046155E+102</v>
      </c>
      <c r="VMR28" s="222">
        <f t="shared" ref="VMR28" si="15209">VMP28*$C$28</f>
        <v>0</v>
      </c>
      <c r="VMS28" s="222">
        <f t="shared" ref="VMS28" si="15210">VMQ28*$C$28</f>
        <v>1.3289071442317539E+102</v>
      </c>
      <c r="VMT28" s="222">
        <f t="shared" ref="VMT28" si="15211">VMR28*$C$28</f>
        <v>0</v>
      </c>
      <c r="VMU28" s="222">
        <f t="shared" ref="VMU28" si="15212">VMS28*$C$28</f>
        <v>1.3687743585587064E+102</v>
      </c>
      <c r="VMV28" s="222">
        <f t="shared" ref="VMV28" si="15213">VMT28*$C$28</f>
        <v>0</v>
      </c>
      <c r="VMW28" s="222">
        <f t="shared" ref="VMW28" si="15214">VMU28*$C$28</f>
        <v>1.4098375893154676E+102</v>
      </c>
      <c r="VMX28" s="222">
        <f t="shared" ref="VMX28" si="15215">VMV28*$C$28</f>
        <v>0</v>
      </c>
      <c r="VMY28" s="222">
        <f t="shared" ref="VMY28" si="15216">VMW28*$C$28</f>
        <v>1.4521327169949317E+102</v>
      </c>
      <c r="VMZ28" s="222">
        <f t="shared" ref="VMZ28" si="15217">VMX28*$C$28</f>
        <v>0</v>
      </c>
      <c r="VNA28" s="222">
        <f t="shared" ref="VNA28" si="15218">VMY28*$C$28</f>
        <v>1.4956966985047798E+102</v>
      </c>
      <c r="VNB28" s="222">
        <f t="shared" ref="VNB28" si="15219">VMZ28*$C$28</f>
        <v>0</v>
      </c>
      <c r="VNC28" s="222">
        <f t="shared" ref="VNC28" si="15220">VNA28*$C$28</f>
        <v>1.5405675994599234E+102</v>
      </c>
      <c r="VND28" s="222">
        <f t="shared" ref="VND28" si="15221">VNB28*$C$28</f>
        <v>0</v>
      </c>
      <c r="VNE28" s="222">
        <f t="shared" ref="VNE28" si="15222">VNC28*$C$28</f>
        <v>1.5867846274437211E+102</v>
      </c>
      <c r="VNF28" s="222">
        <f t="shared" ref="VNF28" si="15223">VND28*$C$28</f>
        <v>0</v>
      </c>
      <c r="VNG28" s="222">
        <f t="shared" ref="VNG28" si="15224">VNE28*$C$28</f>
        <v>1.6343881662670327E+102</v>
      </c>
      <c r="VNH28" s="222">
        <f t="shared" ref="VNH28" si="15225">VNF28*$C$28</f>
        <v>0</v>
      </c>
      <c r="VNI28" s="222">
        <f t="shared" ref="VNI28" si="15226">VNG28*$C$28</f>
        <v>1.6834198112550436E+102</v>
      </c>
      <c r="VNJ28" s="222">
        <f t="shared" ref="VNJ28" si="15227">VNH28*$C$28</f>
        <v>0</v>
      </c>
      <c r="VNK28" s="222">
        <f t="shared" ref="VNK28" si="15228">VNI28*$C$28</f>
        <v>1.733922405592695E+102</v>
      </c>
      <c r="VNL28" s="222">
        <f t="shared" ref="VNL28" si="15229">VNJ28*$C$28</f>
        <v>0</v>
      </c>
      <c r="VNM28" s="222">
        <f t="shared" ref="VNM28" si="15230">VNK28*$C$28</f>
        <v>1.7859400777604759E+102</v>
      </c>
      <c r="VNN28" s="222">
        <f t="shared" ref="VNN28" si="15231">VNL28*$C$28</f>
        <v>0</v>
      </c>
      <c r="VNO28" s="222">
        <f t="shared" ref="VNO28" si="15232">VNM28*$C$28</f>
        <v>1.8395182800932901E+102</v>
      </c>
      <c r="VNP28" s="222">
        <f t="shared" ref="VNP28" si="15233">VNN28*$C$28</f>
        <v>0</v>
      </c>
      <c r="VNQ28" s="222">
        <f t="shared" ref="VNQ28" si="15234">VNO28*$C$28</f>
        <v>1.8947038284960888E+102</v>
      </c>
      <c r="VNR28" s="222">
        <f t="shared" ref="VNR28" si="15235">VNP28*$C$28</f>
        <v>0</v>
      </c>
      <c r="VNS28" s="222">
        <f t="shared" ref="VNS28" si="15236">VNQ28*$C$28</f>
        <v>1.9515449433509715E+102</v>
      </c>
      <c r="VNT28" s="222">
        <f t="shared" ref="VNT28" si="15237">VNR28*$C$28</f>
        <v>0</v>
      </c>
      <c r="VNU28" s="222">
        <f t="shared" ref="VNU28" si="15238">VNS28*$C$28</f>
        <v>2.0100912916515006E+102</v>
      </c>
      <c r="VNV28" s="222">
        <f t="shared" ref="VNV28" si="15239">VNT28*$C$28</f>
        <v>0</v>
      </c>
      <c r="VNW28" s="222">
        <f t="shared" ref="VNW28" si="15240">VNU28*$C$28</f>
        <v>2.0703940304010456E+102</v>
      </c>
      <c r="VNX28" s="222">
        <f t="shared" ref="VNX28" si="15241">VNV28*$C$28</f>
        <v>0</v>
      </c>
      <c r="VNY28" s="222">
        <f t="shared" ref="VNY28" si="15242">VNW28*$C$28</f>
        <v>2.132505851313077E+102</v>
      </c>
      <c r="VNZ28" s="222">
        <f t="shared" ref="VNZ28" si="15243">VNX28*$C$28</f>
        <v>0</v>
      </c>
      <c r="VOA28" s="222">
        <f t="shared" ref="VOA28" si="15244">VNY28*$C$28</f>
        <v>2.1964810268524695E+102</v>
      </c>
      <c r="VOB28" s="222">
        <f t="shared" ref="VOB28" si="15245">VNZ28*$C$28</f>
        <v>0</v>
      </c>
      <c r="VOC28" s="222">
        <f t="shared" ref="VOC28" si="15246">VOA28*$C$28</f>
        <v>2.2623754576580436E+102</v>
      </c>
      <c r="VOD28" s="222">
        <f t="shared" ref="VOD28" si="15247">VOB28*$C$28</f>
        <v>0</v>
      </c>
      <c r="VOE28" s="222">
        <f t="shared" ref="VOE28" si="15248">VOC28*$C$28</f>
        <v>2.3302467213877851E+102</v>
      </c>
      <c r="VOF28" s="222">
        <f t="shared" ref="VOF28" si="15249">VOD28*$C$28</f>
        <v>0</v>
      </c>
      <c r="VOG28" s="222">
        <f t="shared" ref="VOG28" si="15250">VOE28*$C$28</f>
        <v>2.4001541230294189E+102</v>
      </c>
      <c r="VOH28" s="222">
        <f t="shared" ref="VOH28" si="15251">VOF28*$C$28</f>
        <v>0</v>
      </c>
      <c r="VOI28" s="222">
        <f t="shared" ref="VOI28" si="15252">VOG28*$C$28</f>
        <v>2.4721587467203015E+102</v>
      </c>
      <c r="VOJ28" s="222">
        <f t="shared" ref="VOJ28" si="15253">VOH28*$C$28</f>
        <v>0</v>
      </c>
      <c r="VOK28" s="222">
        <f t="shared" ref="VOK28" si="15254">VOI28*$C$28</f>
        <v>2.5463235091219108E+102</v>
      </c>
      <c r="VOL28" s="222">
        <f t="shared" ref="VOL28" si="15255">VOJ28*$C$28</f>
        <v>0</v>
      </c>
      <c r="VOM28" s="222">
        <f t="shared" ref="VOM28" si="15256">VOK28*$C$28</f>
        <v>2.6227132143955683E+102</v>
      </c>
      <c r="VON28" s="222">
        <f t="shared" ref="VON28" si="15257">VOL28*$C$28</f>
        <v>0</v>
      </c>
      <c r="VOO28" s="222">
        <f t="shared" ref="VOO28" si="15258">VOM28*$C$28</f>
        <v>2.7013946108274356E+102</v>
      </c>
      <c r="VOP28" s="222">
        <f t="shared" ref="VOP28" si="15259">VON28*$C$28</f>
        <v>0</v>
      </c>
      <c r="VOQ28" s="222">
        <f t="shared" ref="VOQ28" si="15260">VOO28*$C$28</f>
        <v>2.7824364491522587E+102</v>
      </c>
      <c r="VOR28" s="222">
        <f t="shared" ref="VOR28" si="15261">VOP28*$C$28</f>
        <v>0</v>
      </c>
      <c r="VOS28" s="222">
        <f t="shared" ref="VOS28" si="15262">VOQ28*$C$28</f>
        <v>2.8659095426268264E+102</v>
      </c>
      <c r="VOT28" s="222">
        <f t="shared" ref="VOT28" si="15263">VOR28*$C$28</f>
        <v>0</v>
      </c>
      <c r="VOU28" s="222">
        <f t="shared" ref="VOU28" si="15264">VOS28*$C$28</f>
        <v>2.9518868289056312E+102</v>
      </c>
      <c r="VOV28" s="222">
        <f t="shared" ref="VOV28" si="15265">VOT28*$C$28</f>
        <v>0</v>
      </c>
      <c r="VOW28" s="222">
        <f t="shared" ref="VOW28" si="15266">VOU28*$C$28</f>
        <v>3.0404434337728004E+102</v>
      </c>
      <c r="VOX28" s="222">
        <f t="shared" ref="VOX28" si="15267">VOV28*$C$28</f>
        <v>0</v>
      </c>
      <c r="VOY28" s="222">
        <f t="shared" ref="VOY28" si="15268">VOW28*$C$28</f>
        <v>3.1316567367859846E+102</v>
      </c>
      <c r="VOZ28" s="222">
        <f t="shared" ref="VOZ28" si="15269">VOX28*$C$28</f>
        <v>0</v>
      </c>
      <c r="VPA28" s="222">
        <f t="shared" ref="VPA28" si="15270">VOY28*$C$28</f>
        <v>3.225606438889564E+102</v>
      </c>
      <c r="VPB28" s="222">
        <f t="shared" ref="VPB28" si="15271">VOZ28*$C$28</f>
        <v>0</v>
      </c>
      <c r="VPC28" s="222">
        <f t="shared" ref="VPC28" si="15272">VPA28*$C$28</f>
        <v>3.3223746320562512E+102</v>
      </c>
      <c r="VPD28" s="222">
        <f t="shared" ref="VPD28" si="15273">VPB28*$C$28</f>
        <v>0</v>
      </c>
      <c r="VPE28" s="222">
        <f t="shared" ref="VPE28" si="15274">VPC28*$C$28</f>
        <v>3.4220458710179388E+102</v>
      </c>
      <c r="VPF28" s="222">
        <f t="shared" ref="VPF28" si="15275">VPD28*$C$28</f>
        <v>0</v>
      </c>
      <c r="VPG28" s="222">
        <f t="shared" ref="VPG28" si="15276">VPE28*$C$28</f>
        <v>3.5247072471484772E+102</v>
      </c>
      <c r="VPH28" s="222">
        <f t="shared" ref="VPH28" si="15277">VPF28*$C$28</f>
        <v>0</v>
      </c>
      <c r="VPI28" s="222">
        <f t="shared" ref="VPI28" si="15278">VPG28*$C$28</f>
        <v>3.6304484645629315E+102</v>
      </c>
      <c r="VPJ28" s="222">
        <f t="shared" ref="VPJ28" si="15279">VPH28*$C$28</f>
        <v>0</v>
      </c>
      <c r="VPK28" s="222">
        <f t="shared" ref="VPK28" si="15280">VPI28*$C$28</f>
        <v>3.7393619184998197E+102</v>
      </c>
      <c r="VPL28" s="222">
        <f t="shared" ref="VPL28" si="15281">VPJ28*$C$28</f>
        <v>0</v>
      </c>
      <c r="VPM28" s="222">
        <f t="shared" ref="VPM28" si="15282">VPK28*$C$28</f>
        <v>3.8515427760548143E+102</v>
      </c>
      <c r="VPN28" s="222">
        <f t="shared" ref="VPN28" si="15283">VPL28*$C$28</f>
        <v>0</v>
      </c>
      <c r="VPO28" s="222">
        <f t="shared" ref="VPO28" si="15284">VPM28*$C$28</f>
        <v>3.9670890593364588E+102</v>
      </c>
      <c r="VPP28" s="222">
        <f t="shared" ref="VPP28" si="15285">VPN28*$C$28</f>
        <v>0</v>
      </c>
      <c r="VPQ28" s="222">
        <f t="shared" ref="VPQ28" si="15286">VPO28*$C$28</f>
        <v>4.0861017311165525E+102</v>
      </c>
      <c r="VPR28" s="222">
        <f t="shared" ref="VPR28" si="15287">VPP28*$C$28</f>
        <v>0</v>
      </c>
      <c r="VPS28" s="222">
        <f t="shared" ref="VPS28" si="15288">VPQ28*$C$28</f>
        <v>4.2086847830500493E+102</v>
      </c>
      <c r="VPT28" s="222">
        <f t="shared" ref="VPT28" si="15289">VPR28*$C$28</f>
        <v>0</v>
      </c>
      <c r="VPU28" s="222">
        <f t="shared" ref="VPU28" si="15290">VPS28*$C$28</f>
        <v>4.3349453265415509E+102</v>
      </c>
      <c r="VPV28" s="222">
        <f t="shared" ref="VPV28" si="15291">VPT28*$C$28</f>
        <v>0</v>
      </c>
      <c r="VPW28" s="222">
        <f t="shared" ref="VPW28" si="15292">VPU28*$C$28</f>
        <v>4.4649936863377976E+102</v>
      </c>
      <c r="VPX28" s="222">
        <f t="shared" ref="VPX28" si="15293">VPV28*$C$28</f>
        <v>0</v>
      </c>
      <c r="VPY28" s="222">
        <f t="shared" ref="VPY28" si="15294">VPW28*$C$28</f>
        <v>4.5989434969279313E+102</v>
      </c>
      <c r="VPZ28" s="222">
        <f t="shared" ref="VPZ28" si="15295">VPX28*$C$28</f>
        <v>0</v>
      </c>
      <c r="VQA28" s="222">
        <f t="shared" ref="VQA28" si="15296">VPY28*$C$28</f>
        <v>4.7369118018357699E+102</v>
      </c>
      <c r="VQB28" s="222">
        <f t="shared" ref="VQB28" si="15297">VPZ28*$C$28</f>
        <v>0</v>
      </c>
      <c r="VQC28" s="222">
        <f t="shared" ref="VQC28" si="15298">VQA28*$C$28</f>
        <v>4.879019155890843E+102</v>
      </c>
      <c r="VQD28" s="222">
        <f t="shared" ref="VQD28" si="15299">VQB28*$C$28</f>
        <v>0</v>
      </c>
      <c r="VQE28" s="222">
        <f t="shared" ref="VQE28" si="15300">VQC28*$C$28</f>
        <v>5.0253897305675688E+102</v>
      </c>
      <c r="VQF28" s="222">
        <f t="shared" ref="VQF28" si="15301">VQD28*$C$28</f>
        <v>0</v>
      </c>
      <c r="VQG28" s="222">
        <f t="shared" ref="VQG28" si="15302">VQE28*$C$28</f>
        <v>5.1761514224845964E+102</v>
      </c>
      <c r="VQH28" s="222">
        <f t="shared" ref="VQH28" si="15303">VQF28*$C$28</f>
        <v>0</v>
      </c>
      <c r="VQI28" s="222">
        <f t="shared" ref="VQI28" si="15304">VQG28*$C$28</f>
        <v>5.3314359651591348E+102</v>
      </c>
      <c r="VQJ28" s="222">
        <f t="shared" ref="VQJ28" si="15305">VQH28*$C$28</f>
        <v>0</v>
      </c>
      <c r="VQK28" s="222">
        <f t="shared" ref="VQK28" si="15306">VQI28*$C$28</f>
        <v>5.4913790441139088E+102</v>
      </c>
      <c r="VQL28" s="222">
        <f t="shared" ref="VQL28" si="15307">VQJ28*$C$28</f>
        <v>0</v>
      </c>
      <c r="VQM28" s="222">
        <f t="shared" ref="VQM28" si="15308">VQK28*$C$28</f>
        <v>5.656120415437326E+102</v>
      </c>
      <c r="VQN28" s="222">
        <f t="shared" ref="VQN28" si="15309">VQL28*$C$28</f>
        <v>0</v>
      </c>
      <c r="VQO28" s="222">
        <f t="shared" ref="VQO28" si="15310">VQM28*$C$28</f>
        <v>5.8258040279004462E+102</v>
      </c>
      <c r="VQP28" s="222">
        <f t="shared" ref="VQP28" si="15311">VQN28*$C$28</f>
        <v>0</v>
      </c>
      <c r="VQQ28" s="222">
        <f t="shared" ref="VQQ28" si="15312">VQO28*$C$28</f>
        <v>6.0005781487374602E+102</v>
      </c>
      <c r="VQR28" s="222">
        <f t="shared" ref="VQR28" si="15313">VQP28*$C$28</f>
        <v>0</v>
      </c>
      <c r="VQS28" s="222">
        <f t="shared" ref="VQS28" si="15314">VQQ28*$C$28</f>
        <v>6.1805954931995842E+102</v>
      </c>
      <c r="VQT28" s="222">
        <f t="shared" ref="VQT28" si="15315">VQR28*$C$28</f>
        <v>0</v>
      </c>
      <c r="VQU28" s="222">
        <f t="shared" ref="VQU28" si="15316">VQS28*$C$28</f>
        <v>6.3660133579955715E+102</v>
      </c>
      <c r="VQV28" s="222">
        <f t="shared" ref="VQV28" si="15317">VQT28*$C$28</f>
        <v>0</v>
      </c>
      <c r="VQW28" s="222">
        <f t="shared" ref="VQW28" si="15318">VQU28*$C$28</f>
        <v>6.5569937587354383E+102</v>
      </c>
      <c r="VQX28" s="222">
        <f t="shared" ref="VQX28" si="15319">VQV28*$C$28</f>
        <v>0</v>
      </c>
      <c r="VQY28" s="222">
        <f t="shared" ref="VQY28" si="15320">VQW28*$C$28</f>
        <v>6.7537035714975019E+102</v>
      </c>
      <c r="VQZ28" s="222">
        <f t="shared" ref="VQZ28" si="15321">VQX28*$C$28</f>
        <v>0</v>
      </c>
      <c r="VRA28" s="222">
        <f t="shared" ref="VRA28" si="15322">VQY28*$C$28</f>
        <v>6.9563146786424271E+102</v>
      </c>
      <c r="VRB28" s="222">
        <f t="shared" ref="VRB28" si="15323">VQZ28*$C$28</f>
        <v>0</v>
      </c>
      <c r="VRC28" s="222">
        <f t="shared" ref="VRC28" si="15324">VRA28*$C$28</f>
        <v>7.1650041190016999E+102</v>
      </c>
      <c r="VRD28" s="222">
        <f t="shared" ref="VRD28" si="15325">VRB28*$C$28</f>
        <v>0</v>
      </c>
      <c r="VRE28" s="222">
        <f t="shared" ref="VRE28" si="15326">VRC28*$C$28</f>
        <v>7.3799542425717508E+102</v>
      </c>
      <c r="VRF28" s="222">
        <f t="shared" ref="VRF28" si="15327">VRD28*$C$28</f>
        <v>0</v>
      </c>
      <c r="VRG28" s="222">
        <f t="shared" ref="VRG28" si="15328">VRE28*$C$28</f>
        <v>7.6013528698489037E+102</v>
      </c>
      <c r="VRH28" s="222">
        <f t="shared" ref="VRH28" si="15329">VRF28*$C$28</f>
        <v>0</v>
      </c>
      <c r="VRI28" s="222">
        <f t="shared" ref="VRI28" si="15330">VRG28*$C$28</f>
        <v>7.8293934559443707E+102</v>
      </c>
      <c r="VRJ28" s="222">
        <f t="shared" ref="VRJ28" si="15331">VRH28*$C$28</f>
        <v>0</v>
      </c>
      <c r="VRK28" s="222">
        <f t="shared" ref="VRK28" si="15332">VRI28*$C$28</f>
        <v>8.0642752596227018E+102</v>
      </c>
      <c r="VRL28" s="222">
        <f t="shared" ref="VRL28" si="15333">VRJ28*$C$28</f>
        <v>0</v>
      </c>
      <c r="VRM28" s="222">
        <f t="shared" ref="VRM28" si="15334">VRK28*$C$28</f>
        <v>8.3062035174113831E+102</v>
      </c>
      <c r="VRN28" s="222">
        <f t="shared" ref="VRN28" si="15335">VRL28*$C$28</f>
        <v>0</v>
      </c>
      <c r="VRO28" s="222">
        <f t="shared" ref="VRO28" si="15336">VRM28*$C$28</f>
        <v>8.5553896229337253E+102</v>
      </c>
      <c r="VRP28" s="222">
        <f t="shared" ref="VRP28" si="15337">VRN28*$C$28</f>
        <v>0</v>
      </c>
      <c r="VRQ28" s="222">
        <f t="shared" ref="VRQ28" si="15338">VRO28*$C$28</f>
        <v>8.8120513116217376E+102</v>
      </c>
      <c r="VRR28" s="222">
        <f t="shared" ref="VRR28" si="15339">VRP28*$C$28</f>
        <v>0</v>
      </c>
      <c r="VRS28" s="222">
        <f t="shared" ref="VRS28" si="15340">VRQ28*$C$28</f>
        <v>9.0764128509703895E+102</v>
      </c>
      <c r="VRT28" s="222">
        <f t="shared" ref="VRT28" si="15341">VRR28*$C$28</f>
        <v>0</v>
      </c>
      <c r="VRU28" s="222">
        <f t="shared" ref="VRU28" si="15342">VRS28*$C$28</f>
        <v>9.3487052364995007E+102</v>
      </c>
      <c r="VRV28" s="222">
        <f t="shared" ref="VRV28" si="15343">VRT28*$C$28</f>
        <v>0</v>
      </c>
      <c r="VRW28" s="222">
        <f t="shared" ref="VRW28" si="15344">VRU28*$C$28</f>
        <v>9.6291663935944865E+102</v>
      </c>
      <c r="VRX28" s="222">
        <f t="shared" ref="VRX28" si="15345">VRV28*$C$28</f>
        <v>0</v>
      </c>
      <c r="VRY28" s="222">
        <f t="shared" ref="VRY28" si="15346">VRW28*$C$28</f>
        <v>9.9180413854023215E+102</v>
      </c>
      <c r="VRZ28" s="222">
        <f t="shared" ref="VRZ28" si="15347">VRX28*$C$28</f>
        <v>0</v>
      </c>
      <c r="VSA28" s="222">
        <f t="shared" ref="VSA28" si="15348">VRY28*$C$28</f>
        <v>1.0215582626964391E+103</v>
      </c>
      <c r="VSB28" s="222">
        <f t="shared" ref="VSB28" si="15349">VRZ28*$C$28</f>
        <v>0</v>
      </c>
      <c r="VSC28" s="222">
        <f t="shared" ref="VSC28" si="15350">VSA28*$C$28</f>
        <v>1.0522050105773323E+103</v>
      </c>
      <c r="VSD28" s="222">
        <f t="shared" ref="VSD28" si="15351">VSB28*$C$28</f>
        <v>0</v>
      </c>
      <c r="VSE28" s="222">
        <f t="shared" ref="VSE28" si="15352">VSC28*$C$28</f>
        <v>1.0837711608946522E+103</v>
      </c>
      <c r="VSF28" s="222">
        <f t="shared" ref="VSF28" si="15353">VSD28*$C$28</f>
        <v>0</v>
      </c>
      <c r="VSG28" s="222">
        <f t="shared" ref="VSG28" si="15354">VSE28*$C$28</f>
        <v>1.1162842957214919E+103</v>
      </c>
      <c r="VSH28" s="222">
        <f t="shared" ref="VSH28" si="15355">VSF28*$C$28</f>
        <v>0</v>
      </c>
      <c r="VSI28" s="222">
        <f t="shared" ref="VSI28" si="15356">VSG28*$C$28</f>
        <v>1.1497728245931366E+103</v>
      </c>
      <c r="VSJ28" s="222">
        <f t="shared" ref="VSJ28" si="15357">VSH28*$C$28</f>
        <v>0</v>
      </c>
      <c r="VSK28" s="222">
        <f t="shared" ref="VSK28" si="15358">VSI28*$C$28</f>
        <v>1.1842660093309307E+103</v>
      </c>
      <c r="VSL28" s="222">
        <f t="shared" ref="VSL28" si="15359">VSJ28*$C$28</f>
        <v>0</v>
      </c>
      <c r="VSM28" s="222">
        <f t="shared" ref="VSM28" si="15360">VSK28*$C$28</f>
        <v>1.2197939896108587E+103</v>
      </c>
      <c r="VSN28" s="222">
        <f t="shared" ref="VSN28" si="15361">VSL28*$C$28</f>
        <v>0</v>
      </c>
      <c r="VSO28" s="222">
        <f t="shared" ref="VSO28" si="15362">VSM28*$C$28</f>
        <v>1.2563878092991844E+103</v>
      </c>
      <c r="VSP28" s="222">
        <f t="shared" ref="VSP28" si="15363">VSN28*$C$28</f>
        <v>0</v>
      </c>
      <c r="VSQ28" s="222">
        <f t="shared" ref="VSQ28" si="15364">VSO28*$C$28</f>
        <v>1.29407944357816E+103</v>
      </c>
      <c r="VSR28" s="222">
        <f t="shared" ref="VSR28" si="15365">VSP28*$C$28</f>
        <v>0</v>
      </c>
      <c r="VSS28" s="222">
        <f t="shared" ref="VSS28" si="15366">VSQ28*$C$28</f>
        <v>1.3329018268855048E+103</v>
      </c>
      <c r="VST28" s="222">
        <f t="shared" ref="VST28" si="15367">VSR28*$C$28</f>
        <v>0</v>
      </c>
      <c r="VSU28" s="222">
        <f t="shared" ref="VSU28" si="15368">VSS28*$C$28</f>
        <v>1.37288888169207E+103</v>
      </c>
      <c r="VSV28" s="222">
        <f t="shared" ref="VSV28" si="15369">VST28*$C$28</f>
        <v>0</v>
      </c>
      <c r="VSW28" s="222">
        <f t="shared" ref="VSW28" si="15370">VSU28*$C$28</f>
        <v>1.4140755481428322E+103</v>
      </c>
      <c r="VSX28" s="222">
        <f t="shared" ref="VSX28" si="15371">VSV28*$C$28</f>
        <v>0</v>
      </c>
      <c r="VSY28" s="222">
        <f t="shared" ref="VSY28" si="15372">VSW28*$C$28</f>
        <v>1.4564978145871173E+103</v>
      </c>
      <c r="VSZ28" s="222">
        <f t="shared" ref="VSZ28" si="15373">VSX28*$C$28</f>
        <v>0</v>
      </c>
      <c r="VTA28" s="222">
        <f t="shared" ref="VTA28" si="15374">VSY28*$C$28</f>
        <v>1.5001927490247309E+103</v>
      </c>
      <c r="VTB28" s="222">
        <f t="shared" ref="VTB28" si="15375">VSZ28*$C$28</f>
        <v>0</v>
      </c>
      <c r="VTC28" s="222">
        <f t="shared" ref="VTC28" si="15376">VTA28*$C$28</f>
        <v>1.5451985314954729E+103</v>
      </c>
      <c r="VTD28" s="222">
        <f t="shared" ref="VTD28" si="15377">VTB28*$C$28</f>
        <v>0</v>
      </c>
      <c r="VTE28" s="222">
        <f t="shared" ref="VTE28" si="15378">VTC28*$C$28</f>
        <v>1.5915544874403372E+103</v>
      </c>
      <c r="VTF28" s="222">
        <f t="shared" ref="VTF28" si="15379">VTD28*$C$28</f>
        <v>0</v>
      </c>
      <c r="VTG28" s="222">
        <f t="shared" ref="VTG28" si="15380">VTE28*$C$28</f>
        <v>1.6393011220635473E+103</v>
      </c>
      <c r="VTH28" s="222">
        <f t="shared" ref="VTH28" si="15381">VTF28*$C$28</f>
        <v>0</v>
      </c>
      <c r="VTI28" s="222">
        <f t="shared" ref="VTI28" si="15382">VTG28*$C$28</f>
        <v>1.6884801557254538E+103</v>
      </c>
      <c r="VTJ28" s="222">
        <f t="shared" ref="VTJ28" si="15383">VTH28*$C$28</f>
        <v>0</v>
      </c>
      <c r="VTK28" s="222">
        <f t="shared" ref="VTK28" si="15384">VTI28*$C$28</f>
        <v>1.7391345603972174E+103</v>
      </c>
      <c r="VTL28" s="222">
        <f t="shared" ref="VTL28" si="15385">VTJ28*$C$28</f>
        <v>0</v>
      </c>
      <c r="VTM28" s="222">
        <f t="shared" ref="VTM28" si="15386">VTK28*$C$28</f>
        <v>1.791308597209134E+103</v>
      </c>
      <c r="VTN28" s="222">
        <f t="shared" ref="VTN28" si="15387">VTL28*$C$28</f>
        <v>0</v>
      </c>
      <c r="VTO28" s="222">
        <f t="shared" ref="VTO28" si="15388">VTM28*$C$28</f>
        <v>1.8450478551254079E+103</v>
      </c>
      <c r="VTP28" s="222">
        <f t="shared" ref="VTP28" si="15389">VTN28*$C$28</f>
        <v>0</v>
      </c>
      <c r="VTQ28" s="222">
        <f t="shared" ref="VTQ28" si="15390">VTO28*$C$28</f>
        <v>1.9003992907791703E+103</v>
      </c>
      <c r="VTR28" s="222">
        <f t="shared" ref="VTR28" si="15391">VTP28*$C$28</f>
        <v>0</v>
      </c>
      <c r="VTS28" s="222">
        <f t="shared" ref="VTS28" si="15392">VTQ28*$C$28</f>
        <v>1.9574112695025453E+103</v>
      </c>
      <c r="VTT28" s="222">
        <f t="shared" ref="VTT28" si="15393">VTR28*$C$28</f>
        <v>0</v>
      </c>
      <c r="VTU28" s="222">
        <f t="shared" ref="VTU28" si="15394">VTS28*$C$28</f>
        <v>2.0161336075876219E+103</v>
      </c>
      <c r="VTV28" s="222">
        <f t="shared" ref="VTV28" si="15395">VTT28*$C$28</f>
        <v>0</v>
      </c>
      <c r="VTW28" s="222">
        <f t="shared" ref="VTW28" si="15396">VTU28*$C$28</f>
        <v>2.0766176158152505E+103</v>
      </c>
      <c r="VTX28" s="222">
        <f t="shared" ref="VTX28" si="15397">VTV28*$C$28</f>
        <v>0</v>
      </c>
      <c r="VTY28" s="222">
        <f t="shared" ref="VTY28" si="15398">VTW28*$C$28</f>
        <v>2.1389161442897079E+103</v>
      </c>
      <c r="VTZ28" s="222">
        <f t="shared" ref="VTZ28" si="15399">VTX28*$C$28</f>
        <v>0</v>
      </c>
      <c r="VUA28" s="222">
        <f t="shared" ref="VUA28" si="15400">VTY28*$C$28</f>
        <v>2.2030836286183991E+103</v>
      </c>
      <c r="VUB28" s="222">
        <f t="shared" ref="VUB28" si="15401">VTZ28*$C$28</f>
        <v>0</v>
      </c>
      <c r="VUC28" s="222">
        <f t="shared" ref="VUC28" si="15402">VUA28*$C$28</f>
        <v>2.2691761374769512E+103</v>
      </c>
      <c r="VUD28" s="222">
        <f t="shared" ref="VUD28" si="15403">VUB28*$C$28</f>
        <v>0</v>
      </c>
      <c r="VUE28" s="222">
        <f t="shared" ref="VUE28" si="15404">VUC28*$C$28</f>
        <v>2.3372514216012599E+103</v>
      </c>
      <c r="VUF28" s="222">
        <f t="shared" ref="VUF28" si="15405">VUD28*$C$28</f>
        <v>0</v>
      </c>
      <c r="VUG28" s="222">
        <f t="shared" ref="VUG28" si="15406">VUE28*$C$28</f>
        <v>2.4073689642492976E+103</v>
      </c>
      <c r="VUH28" s="222">
        <f t="shared" ref="VUH28" si="15407">VUF28*$C$28</f>
        <v>0</v>
      </c>
      <c r="VUI28" s="222">
        <f t="shared" ref="VUI28" si="15408">VUG28*$C$28</f>
        <v>2.4795900331767765E+103</v>
      </c>
      <c r="VUJ28" s="222">
        <f t="shared" ref="VUJ28" si="15409">VUH28*$C$28</f>
        <v>0</v>
      </c>
      <c r="VUK28" s="222">
        <f t="shared" ref="VUK28" si="15410">VUI28*$C$28</f>
        <v>2.5539777341720797E+103</v>
      </c>
      <c r="VUL28" s="222">
        <f t="shared" ref="VUL28" si="15411">VUJ28*$C$28</f>
        <v>0</v>
      </c>
      <c r="VUM28" s="222">
        <f t="shared" ref="VUM28" si="15412">VUK28*$C$28</f>
        <v>2.6305970661972421E+103</v>
      </c>
      <c r="VUN28" s="222">
        <f t="shared" ref="VUN28" si="15413">VUL28*$C$28</f>
        <v>0</v>
      </c>
      <c r="VUO28" s="222">
        <f t="shared" ref="VUO28" si="15414">VUM28*$C$28</f>
        <v>2.7095149781831594E+103</v>
      </c>
      <c r="VUP28" s="222">
        <f t="shared" ref="VUP28" si="15415">VUN28*$C$28</f>
        <v>0</v>
      </c>
      <c r="VUQ28" s="222">
        <f t="shared" ref="VUQ28" si="15416">VUO28*$C$28</f>
        <v>2.7908004275286541E+103</v>
      </c>
      <c r="VUR28" s="222">
        <f t="shared" ref="VUR28" si="15417">VUP28*$C$28</f>
        <v>0</v>
      </c>
      <c r="VUS28" s="222">
        <f t="shared" ref="VUS28" si="15418">VUQ28*$C$28</f>
        <v>2.874524440354514E+103</v>
      </c>
      <c r="VUT28" s="222">
        <f t="shared" ref="VUT28" si="15419">VUR28*$C$28</f>
        <v>0</v>
      </c>
      <c r="VUU28" s="222">
        <f t="shared" ref="VUU28" si="15420">VUS28*$C$28</f>
        <v>2.9607601735651494E+103</v>
      </c>
      <c r="VUV28" s="222">
        <f t="shared" ref="VUV28" si="15421">VUT28*$C$28</f>
        <v>0</v>
      </c>
      <c r="VUW28" s="222">
        <f t="shared" ref="VUW28" si="15422">VUU28*$C$28</f>
        <v>3.0495829787721038E+103</v>
      </c>
      <c r="VUX28" s="222">
        <f t="shared" ref="VUX28" si="15423">VUV28*$C$28</f>
        <v>0</v>
      </c>
      <c r="VUY28" s="222">
        <f t="shared" ref="VUY28" si="15424">VUW28*$C$28</f>
        <v>3.1410704681352669E+103</v>
      </c>
      <c r="VUZ28" s="222">
        <f t="shared" ref="VUZ28" si="15425">VUX28*$C$28</f>
        <v>0</v>
      </c>
      <c r="VVA28" s="222">
        <f t="shared" ref="VVA28" si="15426">VUY28*$C$28</f>
        <v>3.2353025821793249E+103</v>
      </c>
      <c r="VVB28" s="222">
        <f t="shared" ref="VVB28" si="15427">VUZ28*$C$28</f>
        <v>0</v>
      </c>
      <c r="VVC28" s="222">
        <f t="shared" ref="VVC28" si="15428">VVA28*$C$28</f>
        <v>3.3323616596447045E+103</v>
      </c>
      <c r="VVD28" s="222">
        <f t="shared" ref="VVD28" si="15429">VVB28*$C$28</f>
        <v>0</v>
      </c>
      <c r="VVE28" s="222">
        <f t="shared" ref="VVE28" si="15430">VVC28*$C$28</f>
        <v>3.4323325094340457E+103</v>
      </c>
      <c r="VVF28" s="222">
        <f t="shared" ref="VVF28" si="15431">VVD28*$C$28</f>
        <v>0</v>
      </c>
      <c r="VVG28" s="222">
        <f t="shared" ref="VVG28" si="15432">VVE28*$C$28</f>
        <v>3.5353024847170673E+103</v>
      </c>
      <c r="VVH28" s="222">
        <f t="shared" ref="VVH28" si="15433">VVF28*$C$28</f>
        <v>0</v>
      </c>
      <c r="VVI28" s="222">
        <f t="shared" ref="VVI28" si="15434">VVG28*$C$28</f>
        <v>3.6413615592585795E+103</v>
      </c>
      <c r="VVJ28" s="222">
        <f t="shared" ref="VVJ28" si="15435">VVH28*$C$28</f>
        <v>0</v>
      </c>
      <c r="VVK28" s="222">
        <f t="shared" ref="VVK28" si="15436">VVI28*$C$28</f>
        <v>3.7506024060363373E+103</v>
      </c>
      <c r="VVL28" s="222">
        <f t="shared" ref="VVL28" si="15437">VVJ28*$C$28</f>
        <v>0</v>
      </c>
      <c r="VVM28" s="222">
        <f t="shared" ref="VVM28" si="15438">VVK28*$C$28</f>
        <v>3.8631204782174279E+103</v>
      </c>
      <c r="VVN28" s="222">
        <f t="shared" ref="VVN28" si="15439">VVL28*$C$28</f>
        <v>0</v>
      </c>
      <c r="VVO28" s="222">
        <f t="shared" ref="VVO28" si="15440">VVM28*$C$28</f>
        <v>3.9790140925639508E+103</v>
      </c>
      <c r="VVP28" s="222">
        <f t="shared" ref="VVP28" si="15441">VVN28*$C$28</f>
        <v>0</v>
      </c>
      <c r="VVQ28" s="222">
        <f t="shared" ref="VVQ28" si="15442">VVO28*$C$28</f>
        <v>4.0983845153408698E+103</v>
      </c>
      <c r="VVR28" s="222">
        <f t="shared" ref="VVR28" si="15443">VVP28*$C$28</f>
        <v>0</v>
      </c>
      <c r="VVS28" s="222">
        <f t="shared" ref="VVS28" si="15444">VVQ28*$C$28</f>
        <v>4.2213360508010958E+103</v>
      </c>
      <c r="VVT28" s="222">
        <f t="shared" ref="VVT28" si="15445">VVR28*$C$28</f>
        <v>0</v>
      </c>
      <c r="VVU28" s="222">
        <f t="shared" ref="VVU28" si="15446">VVS28*$C$28</f>
        <v>4.3479761323251289E+103</v>
      </c>
      <c r="VVV28" s="222">
        <f t="shared" ref="VVV28" si="15447">VVT28*$C$28</f>
        <v>0</v>
      </c>
      <c r="VVW28" s="222">
        <f t="shared" ref="VVW28" si="15448">VVU28*$C$28</f>
        <v>4.4784154162948832E+103</v>
      </c>
      <c r="VVX28" s="222">
        <f t="shared" ref="VVX28" si="15449">VVV28*$C$28</f>
        <v>0</v>
      </c>
      <c r="VVY28" s="222">
        <f t="shared" ref="VVY28" si="15450">VVW28*$C$28</f>
        <v>4.6127678787837301E+103</v>
      </c>
      <c r="VVZ28" s="222">
        <f t="shared" ref="VVZ28" si="15451">VVX28*$C$28</f>
        <v>0</v>
      </c>
      <c r="VWA28" s="222">
        <f t="shared" ref="VWA28" si="15452">VVY28*$C$28</f>
        <v>4.7511509151472423E+103</v>
      </c>
      <c r="VWB28" s="222">
        <f t="shared" ref="VWB28" si="15453">VVZ28*$C$28</f>
        <v>0</v>
      </c>
      <c r="VWC28" s="222">
        <f t="shared" ref="VWC28" si="15454">VWA28*$C$28</f>
        <v>4.89368544260166E+103</v>
      </c>
      <c r="VWD28" s="222">
        <f t="shared" ref="VWD28" si="15455">VWB28*$C$28</f>
        <v>0</v>
      </c>
      <c r="VWE28" s="222">
        <f t="shared" ref="VWE28" si="15456">VWC28*$C$28</f>
        <v>5.0404960058797099E+103</v>
      </c>
      <c r="VWF28" s="222">
        <f t="shared" ref="VWF28" si="15457">VWD28*$C$28</f>
        <v>0</v>
      </c>
      <c r="VWG28" s="222">
        <f t="shared" ref="VWG28" si="15458">VWE28*$C$28</f>
        <v>5.1917108860561016E+103</v>
      </c>
      <c r="VWH28" s="222">
        <f t="shared" ref="VWH28" si="15459">VWF28*$C$28</f>
        <v>0</v>
      </c>
      <c r="VWI28" s="222">
        <f t="shared" ref="VWI28" si="15460">VWG28*$C$28</f>
        <v>5.3474622126377849E+103</v>
      </c>
      <c r="VWJ28" s="222">
        <f t="shared" ref="VWJ28" si="15461">VWH28*$C$28</f>
        <v>0</v>
      </c>
      <c r="VWK28" s="222">
        <f t="shared" ref="VWK28" si="15462">VWI28*$C$28</f>
        <v>5.5078860790169188E+103</v>
      </c>
      <c r="VWL28" s="222">
        <f t="shared" ref="VWL28" si="15463">VWJ28*$C$28</f>
        <v>0</v>
      </c>
      <c r="VWM28" s="222">
        <f t="shared" ref="VWM28" si="15464">VWK28*$C$28</f>
        <v>5.6731226613874262E+103</v>
      </c>
      <c r="VWN28" s="222">
        <f t="shared" ref="VWN28" si="15465">VWL28*$C$28</f>
        <v>0</v>
      </c>
      <c r="VWO28" s="222">
        <f t="shared" ref="VWO28" si="15466">VWM28*$C$28</f>
        <v>5.8433163412290491E+103</v>
      </c>
      <c r="VWP28" s="222">
        <f t="shared" ref="VWP28" si="15467">VWN28*$C$28</f>
        <v>0</v>
      </c>
      <c r="VWQ28" s="222">
        <f t="shared" ref="VWQ28" si="15468">VWO28*$C$28</f>
        <v>6.0186158314659204E+103</v>
      </c>
      <c r="VWR28" s="222">
        <f t="shared" ref="VWR28" si="15469">VWP28*$C$28</f>
        <v>0</v>
      </c>
      <c r="VWS28" s="222">
        <f t="shared" ref="VWS28" si="15470">VWQ28*$C$28</f>
        <v>6.1991743064098984E+103</v>
      </c>
      <c r="VWT28" s="222">
        <f t="shared" ref="VWT28" si="15471">VWR28*$C$28</f>
        <v>0</v>
      </c>
      <c r="VWU28" s="222">
        <f t="shared" ref="VWU28" si="15472">VWS28*$C$28</f>
        <v>6.3851495356021954E+103</v>
      </c>
      <c r="VWV28" s="222">
        <f t="shared" ref="VWV28" si="15473">VWT28*$C$28</f>
        <v>0</v>
      </c>
      <c r="VWW28" s="222">
        <f t="shared" ref="VWW28" si="15474">VWU28*$C$28</f>
        <v>6.5767040216702614E+103</v>
      </c>
      <c r="VWX28" s="222">
        <f t="shared" ref="VWX28" si="15475">VWV28*$C$28</f>
        <v>0</v>
      </c>
      <c r="VWY28" s="222">
        <f t="shared" ref="VWY28" si="15476">VWW28*$C$28</f>
        <v>6.7740051423203693E+103</v>
      </c>
      <c r="VWZ28" s="222">
        <f t="shared" ref="VWZ28" si="15477">VWX28*$C$28</f>
        <v>0</v>
      </c>
      <c r="VXA28" s="222">
        <f t="shared" ref="VXA28" si="15478">VWY28*$C$28</f>
        <v>6.9772252965899809E+103</v>
      </c>
      <c r="VXB28" s="222">
        <f t="shared" ref="VXB28" si="15479">VWZ28*$C$28</f>
        <v>0</v>
      </c>
      <c r="VXC28" s="222">
        <f t="shared" ref="VXC28" si="15480">VXA28*$C$28</f>
        <v>7.1865420554876811E+103</v>
      </c>
      <c r="VXD28" s="222">
        <f t="shared" ref="VXD28" si="15481">VXB28*$C$28</f>
        <v>0</v>
      </c>
      <c r="VXE28" s="222">
        <f t="shared" ref="VXE28" si="15482">VXC28*$C$28</f>
        <v>7.402138317152311E+103</v>
      </c>
      <c r="VXF28" s="222">
        <f t="shared" ref="VXF28" si="15483">VXD28*$C$28</f>
        <v>0</v>
      </c>
      <c r="VXG28" s="222">
        <f t="shared" ref="VXG28" si="15484">VXE28*$C$28</f>
        <v>7.6242024666668798E+103</v>
      </c>
      <c r="VXH28" s="222">
        <f t="shared" ref="VXH28" si="15485">VXF28*$C$28</f>
        <v>0</v>
      </c>
      <c r="VXI28" s="222">
        <f t="shared" ref="VXI28" si="15486">VXG28*$C$28</f>
        <v>7.8529285406668856E+103</v>
      </c>
      <c r="VXJ28" s="222">
        <f t="shared" ref="VXJ28" si="15487">VXH28*$C$28</f>
        <v>0</v>
      </c>
      <c r="VXK28" s="222">
        <f t="shared" ref="VXK28" si="15488">VXI28*$C$28</f>
        <v>8.0885163968868918E+103</v>
      </c>
      <c r="VXL28" s="222">
        <f t="shared" ref="VXL28" si="15489">VXJ28*$C$28</f>
        <v>0</v>
      </c>
      <c r="VXM28" s="222">
        <f t="shared" ref="VXM28" si="15490">VXK28*$C$28</f>
        <v>8.3311718887934985E+103</v>
      </c>
      <c r="VXN28" s="222">
        <f t="shared" ref="VXN28" si="15491">VXL28*$C$28</f>
        <v>0</v>
      </c>
      <c r="VXO28" s="222">
        <f t="shared" ref="VXO28" si="15492">VXM28*$C$28</f>
        <v>8.5811070454573044E+103</v>
      </c>
      <c r="VXP28" s="222">
        <f t="shared" ref="VXP28" si="15493">VXN28*$C$28</f>
        <v>0</v>
      </c>
      <c r="VXQ28" s="222">
        <f t="shared" ref="VXQ28" si="15494">VXO28*$C$28</f>
        <v>8.8385402568210236E+103</v>
      </c>
      <c r="VXR28" s="222">
        <f t="shared" ref="VXR28" si="15495">VXP28*$C$28</f>
        <v>0</v>
      </c>
      <c r="VXS28" s="222">
        <f t="shared" ref="VXS28" si="15496">VXQ28*$C$28</f>
        <v>9.1036964645256543E+103</v>
      </c>
      <c r="VXT28" s="222">
        <f t="shared" ref="VXT28" si="15497">VXR28*$C$28</f>
        <v>0</v>
      </c>
      <c r="VXU28" s="222">
        <f t="shared" ref="VXU28" si="15498">VXS28*$C$28</f>
        <v>9.3768073584614247E+103</v>
      </c>
      <c r="VXV28" s="222">
        <f t="shared" ref="VXV28" si="15499">VXT28*$C$28</f>
        <v>0</v>
      </c>
      <c r="VXW28" s="222">
        <f t="shared" ref="VXW28" si="15500">VXU28*$C$28</f>
        <v>9.6581115792152677E+103</v>
      </c>
      <c r="VXX28" s="222">
        <f t="shared" ref="VXX28" si="15501">VXV28*$C$28</f>
        <v>0</v>
      </c>
      <c r="VXY28" s="222">
        <f t="shared" ref="VXY28" si="15502">VXW28*$C$28</f>
        <v>9.9478549265917254E+103</v>
      </c>
      <c r="VXZ28" s="222">
        <f t="shared" ref="VXZ28" si="15503">VXX28*$C$28</f>
        <v>0</v>
      </c>
      <c r="VYA28" s="222">
        <f t="shared" ref="VYA28" si="15504">VXY28*$C$28</f>
        <v>1.0246290574389477E+104</v>
      </c>
      <c r="VYB28" s="222">
        <f t="shared" ref="VYB28" si="15505">VXZ28*$C$28</f>
        <v>0</v>
      </c>
      <c r="VYC28" s="222">
        <f t="shared" ref="VYC28" si="15506">VYA28*$C$28</f>
        <v>1.0553679291621161E+104</v>
      </c>
      <c r="VYD28" s="222">
        <f t="shared" ref="VYD28" si="15507">VYB28*$C$28</f>
        <v>0</v>
      </c>
      <c r="VYE28" s="222">
        <f t="shared" ref="VYE28" si="15508">VYC28*$C$28</f>
        <v>1.0870289670369796E+104</v>
      </c>
      <c r="VYF28" s="222">
        <f t="shared" ref="VYF28" si="15509">VYD28*$C$28</f>
        <v>0</v>
      </c>
      <c r="VYG28" s="222">
        <f t="shared" ref="VYG28" si="15510">VYE28*$C$28</f>
        <v>1.119639836048089E+104</v>
      </c>
      <c r="VYH28" s="222">
        <f t="shared" ref="VYH28" si="15511">VYF28*$C$28</f>
        <v>0</v>
      </c>
      <c r="VYI28" s="222">
        <f t="shared" ref="VYI28" si="15512">VYG28*$C$28</f>
        <v>1.1532290311295317E+104</v>
      </c>
      <c r="VYJ28" s="222">
        <f t="shared" ref="VYJ28" si="15513">VYH28*$C$28</f>
        <v>0</v>
      </c>
      <c r="VYK28" s="222">
        <f t="shared" ref="VYK28" si="15514">VYI28*$C$28</f>
        <v>1.1878259020634176E+104</v>
      </c>
      <c r="VYL28" s="222">
        <f t="shared" ref="VYL28" si="15515">VYJ28*$C$28</f>
        <v>0</v>
      </c>
      <c r="VYM28" s="222">
        <f t="shared" ref="VYM28" si="15516">VYK28*$C$28</f>
        <v>1.2234606791253202E+104</v>
      </c>
      <c r="VYN28" s="222">
        <f t="shared" ref="VYN28" si="15517">VYL28*$C$28</f>
        <v>0</v>
      </c>
      <c r="VYO28" s="222">
        <f t="shared" ref="VYO28" si="15518">VYM28*$C$28</f>
        <v>1.2601644994990799E+104</v>
      </c>
      <c r="VYP28" s="222">
        <f t="shared" ref="VYP28" si="15519">VYN28*$C$28</f>
        <v>0</v>
      </c>
      <c r="VYQ28" s="222">
        <f t="shared" ref="VYQ28" si="15520">VYO28*$C$28</f>
        <v>1.2979694344840523E+104</v>
      </c>
      <c r="VYR28" s="222">
        <f t="shared" ref="VYR28" si="15521">VYP28*$C$28</f>
        <v>0</v>
      </c>
      <c r="VYS28" s="222">
        <f t="shared" ref="VYS28" si="15522">VYQ28*$C$28</f>
        <v>1.3369085175185739E+104</v>
      </c>
      <c r="VYT28" s="222">
        <f t="shared" ref="VYT28" si="15523">VYR28*$C$28</f>
        <v>0</v>
      </c>
      <c r="VYU28" s="222">
        <f t="shared" ref="VYU28" si="15524">VYS28*$C$28</f>
        <v>1.3770157730441311E+104</v>
      </c>
      <c r="VYV28" s="222">
        <f t="shared" ref="VYV28" si="15525">VYT28*$C$28</f>
        <v>0</v>
      </c>
      <c r="VYW28" s="222">
        <f t="shared" ref="VYW28" si="15526">VYU28*$C$28</f>
        <v>1.418326246235455E+104</v>
      </c>
      <c r="VYX28" s="222">
        <f t="shared" ref="VYX28" si="15527">VYV28*$C$28</f>
        <v>0</v>
      </c>
      <c r="VYY28" s="222">
        <f t="shared" ref="VYY28" si="15528">VYW28*$C$28</f>
        <v>1.4608760336225188E+104</v>
      </c>
      <c r="VYZ28" s="222">
        <f t="shared" ref="VYZ28" si="15529">VYX28*$C$28</f>
        <v>0</v>
      </c>
      <c r="VZA28" s="222">
        <f t="shared" ref="VZA28" si="15530">VYY28*$C$28</f>
        <v>1.5047023146311942E+104</v>
      </c>
      <c r="VZB28" s="222">
        <f t="shared" ref="VZB28" si="15531">VYZ28*$C$28</f>
        <v>0</v>
      </c>
      <c r="VZC28" s="222">
        <f t="shared" ref="VZC28" si="15532">VZA28*$C$28</f>
        <v>1.5498433840701302E+104</v>
      </c>
      <c r="VZD28" s="222">
        <f t="shared" ref="VZD28" si="15533">VZB28*$C$28</f>
        <v>0</v>
      </c>
      <c r="VZE28" s="222">
        <f t="shared" ref="VZE28" si="15534">VZC28*$C$28</f>
        <v>1.5963386855922341E+104</v>
      </c>
      <c r="VZF28" s="222">
        <f t="shared" ref="VZF28" si="15535">VZD28*$C$28</f>
        <v>0</v>
      </c>
      <c r="VZG28" s="222">
        <f t="shared" ref="VZG28" si="15536">VZE28*$C$28</f>
        <v>1.6442288461600012E+104</v>
      </c>
      <c r="VZH28" s="222">
        <f t="shared" ref="VZH28" si="15537">VZF28*$C$28</f>
        <v>0</v>
      </c>
      <c r="VZI28" s="222">
        <f t="shared" ref="VZI28" si="15538">VZG28*$C$28</f>
        <v>1.6935557115448012E+104</v>
      </c>
      <c r="VZJ28" s="222">
        <f t="shared" ref="VZJ28" si="15539">VZH28*$C$28</f>
        <v>0</v>
      </c>
      <c r="VZK28" s="222">
        <f t="shared" ref="VZK28" si="15540">VZI28*$C$28</f>
        <v>1.7443623828911453E+104</v>
      </c>
      <c r="VZL28" s="222">
        <f t="shared" ref="VZL28" si="15541">VZJ28*$C$28</f>
        <v>0</v>
      </c>
      <c r="VZM28" s="222">
        <f t="shared" ref="VZM28" si="15542">VZK28*$C$28</f>
        <v>1.7966932543778796E+104</v>
      </c>
      <c r="VZN28" s="222">
        <f t="shared" ref="VZN28" si="15543">VZL28*$C$28</f>
        <v>0</v>
      </c>
      <c r="VZO28" s="222">
        <f t="shared" ref="VZO28" si="15544">VZM28*$C$28</f>
        <v>1.8505940520092159E+104</v>
      </c>
      <c r="VZP28" s="222">
        <f t="shared" ref="VZP28" si="15545">VZN28*$C$28</f>
        <v>0</v>
      </c>
      <c r="VZQ28" s="222">
        <f t="shared" ref="VZQ28" si="15546">VZO28*$C$28</f>
        <v>1.9061118735694924E+104</v>
      </c>
      <c r="VZR28" s="222">
        <f t="shared" ref="VZR28" si="15547">VZP28*$C$28</f>
        <v>0</v>
      </c>
      <c r="VZS28" s="222">
        <f t="shared" ref="VZS28" si="15548">VZQ28*$C$28</f>
        <v>1.9632952297765772E+104</v>
      </c>
      <c r="VZT28" s="222">
        <f t="shared" ref="VZT28" si="15549">VZR28*$C$28</f>
        <v>0</v>
      </c>
      <c r="VZU28" s="222">
        <f t="shared" ref="VZU28" si="15550">VZS28*$C$28</f>
        <v>2.0221940866698746E+104</v>
      </c>
      <c r="VZV28" s="222">
        <f t="shared" ref="VZV28" si="15551">VZT28*$C$28</f>
        <v>0</v>
      </c>
      <c r="VZW28" s="222">
        <f t="shared" ref="VZW28" si="15552">VZU28*$C$28</f>
        <v>2.0828599092699709E+104</v>
      </c>
      <c r="VZX28" s="222">
        <f t="shared" ref="VZX28" si="15553">VZV28*$C$28</f>
        <v>0</v>
      </c>
      <c r="VZY28" s="222">
        <f t="shared" ref="VZY28" si="15554">VZW28*$C$28</f>
        <v>2.1453457065480702E+104</v>
      </c>
      <c r="VZZ28" s="222">
        <f t="shared" ref="VZZ28" si="15555">VZX28*$C$28</f>
        <v>0</v>
      </c>
      <c r="WAA28" s="222">
        <f t="shared" ref="WAA28" si="15556">VZY28*$C$28</f>
        <v>2.2097060777445125E+104</v>
      </c>
      <c r="WAB28" s="222">
        <f t="shared" ref="WAB28" si="15557">VZZ28*$C$28</f>
        <v>0</v>
      </c>
      <c r="WAC28" s="222">
        <f t="shared" ref="WAC28" si="15558">WAA28*$C$28</f>
        <v>2.2759972600768479E+104</v>
      </c>
      <c r="WAD28" s="222">
        <f t="shared" ref="WAD28" si="15559">WAB28*$C$28</f>
        <v>0</v>
      </c>
      <c r="WAE28" s="222">
        <f t="shared" ref="WAE28" si="15560">WAC28*$C$28</f>
        <v>2.3442771778791535E+104</v>
      </c>
      <c r="WAF28" s="222">
        <f t="shared" ref="WAF28" si="15561">WAD28*$C$28</f>
        <v>0</v>
      </c>
      <c r="WAG28" s="222">
        <f t="shared" ref="WAG28" si="15562">WAE28*$C$28</f>
        <v>2.4146054932155283E+104</v>
      </c>
      <c r="WAH28" s="222">
        <f t="shared" ref="WAH28" si="15563">WAF28*$C$28</f>
        <v>0</v>
      </c>
      <c r="WAI28" s="222">
        <f t="shared" ref="WAI28" si="15564">WAG28*$C$28</f>
        <v>2.4870436580119942E+104</v>
      </c>
      <c r="WAJ28" s="222">
        <f t="shared" ref="WAJ28" si="15565">WAH28*$C$28</f>
        <v>0</v>
      </c>
      <c r="WAK28" s="222">
        <f t="shared" ref="WAK28" si="15566">WAI28*$C$28</f>
        <v>2.5616549677523539E+104</v>
      </c>
      <c r="WAL28" s="222">
        <f t="shared" ref="WAL28" si="15567">WAJ28*$C$28</f>
        <v>0</v>
      </c>
      <c r="WAM28" s="222">
        <f t="shared" ref="WAM28" si="15568">WAK28*$C$28</f>
        <v>2.6385046167849247E+104</v>
      </c>
      <c r="WAN28" s="222">
        <f t="shared" ref="WAN28" si="15569">WAL28*$C$28</f>
        <v>0</v>
      </c>
      <c r="WAO28" s="222">
        <f t="shared" ref="WAO28" si="15570">WAM28*$C$28</f>
        <v>2.7176597552884726E+104</v>
      </c>
      <c r="WAP28" s="222">
        <f t="shared" ref="WAP28" si="15571">WAN28*$C$28</f>
        <v>0</v>
      </c>
      <c r="WAQ28" s="222">
        <f t="shared" ref="WAQ28" si="15572">WAO28*$C$28</f>
        <v>2.7991895479471268E+104</v>
      </c>
      <c r="WAR28" s="222">
        <f t="shared" ref="WAR28" si="15573">WAP28*$C$28</f>
        <v>0</v>
      </c>
      <c r="WAS28" s="222">
        <f t="shared" ref="WAS28" si="15574">WAQ28*$C$28</f>
        <v>2.8831652343855409E+104</v>
      </c>
      <c r="WAT28" s="222">
        <f t="shared" ref="WAT28" si="15575">WAR28*$C$28</f>
        <v>0</v>
      </c>
      <c r="WAU28" s="222">
        <f t="shared" ref="WAU28" si="15576">WAS28*$C$28</f>
        <v>2.969660191417107E+104</v>
      </c>
      <c r="WAV28" s="222">
        <f t="shared" ref="WAV28" si="15577">WAT28*$C$28</f>
        <v>0</v>
      </c>
      <c r="WAW28" s="222">
        <f t="shared" ref="WAW28" si="15578">WAU28*$C$28</f>
        <v>3.0587499971596202E+104</v>
      </c>
      <c r="WAX28" s="222">
        <f t="shared" ref="WAX28" si="15579">WAV28*$C$28</f>
        <v>0</v>
      </c>
      <c r="WAY28" s="222">
        <f t="shared" ref="WAY28" si="15580">WAW28*$C$28</f>
        <v>3.1505124970744088E+104</v>
      </c>
      <c r="WAZ28" s="222">
        <f t="shared" ref="WAZ28" si="15581">WAX28*$C$28</f>
        <v>0</v>
      </c>
      <c r="WBA28" s="222">
        <f t="shared" ref="WBA28" si="15582">WAY28*$C$28</f>
        <v>3.2450278719866409E+104</v>
      </c>
      <c r="WBB28" s="222">
        <f t="shared" ref="WBB28" si="15583">WAZ28*$C$28</f>
        <v>0</v>
      </c>
      <c r="WBC28" s="222">
        <f t="shared" ref="WBC28" si="15584">WBA28*$C$28</f>
        <v>3.3423787081462403E+104</v>
      </c>
      <c r="WBD28" s="222">
        <f t="shared" ref="WBD28" si="15585">WBB28*$C$28</f>
        <v>0</v>
      </c>
      <c r="WBE28" s="222">
        <f t="shared" ref="WBE28" si="15586">WBC28*$C$28</f>
        <v>3.4426500693906274E+104</v>
      </c>
      <c r="WBF28" s="222">
        <f t="shared" ref="WBF28" si="15587">WBD28*$C$28</f>
        <v>0</v>
      </c>
      <c r="WBG28" s="222">
        <f t="shared" ref="WBG28" si="15588">WBE28*$C$28</f>
        <v>3.5459295714723462E+104</v>
      </c>
      <c r="WBH28" s="222">
        <f t="shared" ref="WBH28" si="15589">WBF28*$C$28</f>
        <v>0</v>
      </c>
      <c r="WBI28" s="222">
        <f t="shared" ref="WBI28" si="15590">WBG28*$C$28</f>
        <v>3.6523074586165164E+104</v>
      </c>
      <c r="WBJ28" s="222">
        <f t="shared" ref="WBJ28" si="15591">WBH28*$C$28</f>
        <v>0</v>
      </c>
      <c r="WBK28" s="222">
        <f t="shared" ref="WBK28" si="15592">WBI28*$C$28</f>
        <v>3.761876682375012E+104</v>
      </c>
      <c r="WBL28" s="222">
        <f t="shared" ref="WBL28" si="15593">WBJ28*$C$28</f>
        <v>0</v>
      </c>
      <c r="WBM28" s="222">
        <f t="shared" ref="WBM28" si="15594">WBK28*$C$28</f>
        <v>3.8747329828462627E+104</v>
      </c>
      <c r="WBN28" s="222">
        <f t="shared" ref="WBN28" si="15595">WBL28*$C$28</f>
        <v>0</v>
      </c>
      <c r="WBO28" s="222">
        <f t="shared" ref="WBO28" si="15596">WBM28*$C$28</f>
        <v>3.9909749723316507E+104</v>
      </c>
      <c r="WBP28" s="222">
        <f t="shared" ref="WBP28" si="15597">WBN28*$C$28</f>
        <v>0</v>
      </c>
      <c r="WBQ28" s="222">
        <f t="shared" ref="WBQ28" si="15598">WBO28*$C$28</f>
        <v>4.1107042215016003E+104</v>
      </c>
      <c r="WBR28" s="222">
        <f t="shared" ref="WBR28" si="15599">WBP28*$C$28</f>
        <v>0</v>
      </c>
      <c r="WBS28" s="222">
        <f t="shared" ref="WBS28" si="15600">WBQ28*$C$28</f>
        <v>4.2340253481466485E+104</v>
      </c>
      <c r="WBT28" s="222">
        <f t="shared" ref="WBT28" si="15601">WBR28*$C$28</f>
        <v>0</v>
      </c>
      <c r="WBU28" s="222">
        <f t="shared" ref="WBU28" si="15602">WBS28*$C$28</f>
        <v>4.3610461085910481E+104</v>
      </c>
      <c r="WBV28" s="222">
        <f t="shared" ref="WBV28" si="15603">WBT28*$C$28</f>
        <v>0</v>
      </c>
      <c r="WBW28" s="222">
        <f t="shared" ref="WBW28" si="15604">WBU28*$C$28</f>
        <v>4.4918774918487799E+104</v>
      </c>
      <c r="WBX28" s="222">
        <f t="shared" ref="WBX28" si="15605">WBV28*$C$28</f>
        <v>0</v>
      </c>
      <c r="WBY28" s="222">
        <f t="shared" ref="WBY28" si="15606">WBW28*$C$28</f>
        <v>4.6266338166042435E+104</v>
      </c>
      <c r="WBZ28" s="222">
        <f t="shared" ref="WBZ28" si="15607">WBX28*$C$28</f>
        <v>0</v>
      </c>
      <c r="WCA28" s="222">
        <f t="shared" ref="WCA28" si="15608">WBY28*$C$28</f>
        <v>4.7654328311023709E+104</v>
      </c>
      <c r="WCB28" s="222">
        <f t="shared" ref="WCB28" si="15609">WBZ28*$C$28</f>
        <v>0</v>
      </c>
      <c r="WCC28" s="222">
        <f t="shared" ref="WCC28" si="15610">WCA28*$C$28</f>
        <v>4.9083958160354421E+104</v>
      </c>
      <c r="WCD28" s="222">
        <f t="shared" ref="WCD28" si="15611">WCB28*$C$28</f>
        <v>0</v>
      </c>
      <c r="WCE28" s="222">
        <f t="shared" ref="WCE28" si="15612">WCC28*$C$28</f>
        <v>5.0556476905165052E+104</v>
      </c>
      <c r="WCF28" s="222">
        <f t="shared" ref="WCF28" si="15613">WCD28*$C$28</f>
        <v>0</v>
      </c>
      <c r="WCG28" s="222">
        <f t="shared" ref="WCG28" si="15614">WCE28*$C$28</f>
        <v>5.2073171212320008E+104</v>
      </c>
      <c r="WCH28" s="222">
        <f t="shared" ref="WCH28" si="15615">WCF28*$C$28</f>
        <v>0</v>
      </c>
      <c r="WCI28" s="222">
        <f t="shared" ref="WCI28" si="15616">WCG28*$C$28</f>
        <v>5.363536634868961E+104</v>
      </c>
      <c r="WCJ28" s="222">
        <f t="shared" ref="WCJ28" si="15617">WCH28*$C$28</f>
        <v>0</v>
      </c>
      <c r="WCK28" s="222">
        <f t="shared" ref="WCK28" si="15618">WCI28*$C$28</f>
        <v>5.5244427339150301E+104</v>
      </c>
      <c r="WCL28" s="222">
        <f t="shared" ref="WCL28" si="15619">WCJ28*$C$28</f>
        <v>0</v>
      </c>
      <c r="WCM28" s="222">
        <f t="shared" ref="WCM28" si="15620">WCK28*$C$28</f>
        <v>5.6901760159324814E+104</v>
      </c>
      <c r="WCN28" s="222">
        <f t="shared" ref="WCN28" si="15621">WCL28*$C$28</f>
        <v>0</v>
      </c>
      <c r="WCO28" s="222">
        <f t="shared" ref="WCO28" si="15622">WCM28*$C$28</f>
        <v>5.860881296410456E+104</v>
      </c>
      <c r="WCP28" s="222">
        <f t="shared" ref="WCP28" si="15623">WCN28*$C$28</f>
        <v>0</v>
      </c>
      <c r="WCQ28" s="222">
        <f t="shared" ref="WCQ28" si="15624">WCO28*$C$28</f>
        <v>6.0367077353027692E+104</v>
      </c>
      <c r="WCR28" s="222">
        <f t="shared" ref="WCR28" si="15625">WCP28*$C$28</f>
        <v>0</v>
      </c>
      <c r="WCS28" s="222">
        <f t="shared" ref="WCS28" si="15626">WCQ28*$C$28</f>
        <v>6.2178089673618525E+104</v>
      </c>
      <c r="WCT28" s="222">
        <f t="shared" ref="WCT28" si="15627">WCR28*$C$28</f>
        <v>0</v>
      </c>
      <c r="WCU28" s="222">
        <f t="shared" ref="WCU28" si="15628">WCS28*$C$28</f>
        <v>6.4043432363827077E+104</v>
      </c>
      <c r="WCV28" s="222">
        <f t="shared" ref="WCV28" si="15629">WCT28*$C$28</f>
        <v>0</v>
      </c>
      <c r="WCW28" s="222">
        <f t="shared" ref="WCW28" si="15630">WCU28*$C$28</f>
        <v>6.5964735334741887E+104</v>
      </c>
      <c r="WCX28" s="222">
        <f t="shared" ref="WCX28" si="15631">WCV28*$C$28</f>
        <v>0</v>
      </c>
      <c r="WCY28" s="222">
        <f t="shared" ref="WCY28" si="15632">WCW28*$C$28</f>
        <v>6.7943677394784141E+104</v>
      </c>
      <c r="WCZ28" s="222">
        <f t="shared" ref="WCZ28" si="15633">WCX28*$C$28</f>
        <v>0</v>
      </c>
      <c r="WDA28" s="222">
        <f t="shared" ref="WDA28" si="15634">WCY28*$C$28</f>
        <v>6.9981987716627662E+104</v>
      </c>
      <c r="WDB28" s="222">
        <f t="shared" ref="WDB28" si="15635">WCZ28*$C$28</f>
        <v>0</v>
      </c>
      <c r="WDC28" s="222">
        <f t="shared" ref="WDC28" si="15636">WDA28*$C$28</f>
        <v>7.2081447348126499E+104</v>
      </c>
      <c r="WDD28" s="222">
        <f t="shared" ref="WDD28" si="15637">WDB28*$C$28</f>
        <v>0</v>
      </c>
      <c r="WDE28" s="222">
        <f t="shared" ref="WDE28" si="15638">WDC28*$C$28</f>
        <v>7.4243890768570292E+104</v>
      </c>
      <c r="WDF28" s="222">
        <f t="shared" ref="WDF28" si="15639">WDD28*$C$28</f>
        <v>0</v>
      </c>
      <c r="WDG28" s="222">
        <f t="shared" ref="WDG28" si="15640">WDE28*$C$28</f>
        <v>7.6471207491627401E+104</v>
      </c>
      <c r="WDH28" s="222">
        <f t="shared" ref="WDH28" si="15641">WDF28*$C$28</f>
        <v>0</v>
      </c>
      <c r="WDI28" s="222">
        <f t="shared" ref="WDI28" si="15642">WDG28*$C$28</f>
        <v>7.8765343716376225E+104</v>
      </c>
      <c r="WDJ28" s="222">
        <f t="shared" ref="WDJ28" si="15643">WDH28*$C$28</f>
        <v>0</v>
      </c>
      <c r="WDK28" s="222">
        <f t="shared" ref="WDK28" si="15644">WDI28*$C$28</f>
        <v>8.1128304027867511E+104</v>
      </c>
      <c r="WDL28" s="222">
        <f t="shared" ref="WDL28" si="15645">WDJ28*$C$28</f>
        <v>0</v>
      </c>
      <c r="WDM28" s="222">
        <f t="shared" ref="WDM28" si="15646">WDK28*$C$28</f>
        <v>8.3562153148703536E+104</v>
      </c>
      <c r="WDN28" s="222">
        <f t="shared" ref="WDN28" si="15647">WDL28*$C$28</f>
        <v>0</v>
      </c>
      <c r="WDO28" s="222">
        <f t="shared" ref="WDO28" si="15648">WDM28*$C$28</f>
        <v>8.6069017743164642E+104</v>
      </c>
      <c r="WDP28" s="222">
        <f t="shared" ref="WDP28" si="15649">WDN28*$C$28</f>
        <v>0</v>
      </c>
      <c r="WDQ28" s="222">
        <f t="shared" ref="WDQ28" si="15650">WDO28*$C$28</f>
        <v>8.8651088275459587E+104</v>
      </c>
      <c r="WDR28" s="222">
        <f t="shared" ref="WDR28" si="15651">WDP28*$C$28</f>
        <v>0</v>
      </c>
      <c r="WDS28" s="222">
        <f t="shared" ref="WDS28" si="15652">WDQ28*$C$28</f>
        <v>9.1310620923723382E+104</v>
      </c>
      <c r="WDT28" s="222">
        <f t="shared" ref="WDT28" si="15653">WDR28*$C$28</f>
        <v>0</v>
      </c>
      <c r="WDU28" s="222">
        <f t="shared" ref="WDU28" si="15654">WDS28*$C$28</f>
        <v>9.4049939551435088E+104</v>
      </c>
      <c r="WDV28" s="222">
        <f t="shared" ref="WDV28" si="15655">WDT28*$C$28</f>
        <v>0</v>
      </c>
      <c r="WDW28" s="222">
        <f t="shared" ref="WDW28" si="15656">WDU28*$C$28</f>
        <v>9.6871437737978139E+104</v>
      </c>
      <c r="WDX28" s="222">
        <f t="shared" ref="WDX28" si="15657">WDV28*$C$28</f>
        <v>0</v>
      </c>
      <c r="WDY28" s="222">
        <f t="shared" ref="WDY28" si="15658">WDW28*$C$28</f>
        <v>9.9777580870117484E+104</v>
      </c>
      <c r="WDZ28" s="222">
        <f t="shared" ref="WDZ28" si="15659">WDX28*$C$28</f>
        <v>0</v>
      </c>
      <c r="WEA28" s="222">
        <f t="shared" ref="WEA28" si="15660">WDY28*$C$28</f>
        <v>1.0277090829622102E+105</v>
      </c>
      <c r="WEB28" s="222">
        <f t="shared" ref="WEB28" si="15661">WDZ28*$C$28</f>
        <v>0</v>
      </c>
      <c r="WEC28" s="222">
        <f t="shared" ref="WEC28" si="15662">WEA28*$C$28</f>
        <v>1.0585403554510765E+105</v>
      </c>
      <c r="WED28" s="222">
        <f t="shared" ref="WED28" si="15663">WEB28*$C$28</f>
        <v>0</v>
      </c>
      <c r="WEE28" s="222">
        <f t="shared" ref="WEE28" si="15664">WEC28*$C$28</f>
        <v>1.0902965661146088E+105</v>
      </c>
      <c r="WEF28" s="222">
        <f t="shared" ref="WEF28" si="15665">WED28*$C$28</f>
        <v>0</v>
      </c>
      <c r="WEG28" s="222">
        <f t="shared" ref="WEG28" si="15666">WEE28*$C$28</f>
        <v>1.1230054630980472E+105</v>
      </c>
      <c r="WEH28" s="222">
        <f t="shared" ref="WEH28" si="15667">WEF28*$C$28</f>
        <v>0</v>
      </c>
      <c r="WEI28" s="222">
        <f t="shared" ref="WEI28" si="15668">WEG28*$C$28</f>
        <v>1.1566956269909886E+105</v>
      </c>
      <c r="WEJ28" s="222">
        <f t="shared" ref="WEJ28" si="15669">WEH28*$C$28</f>
        <v>0</v>
      </c>
      <c r="WEK28" s="222">
        <f t="shared" ref="WEK28" si="15670">WEI28*$C$28</f>
        <v>1.1913964958007182E+105</v>
      </c>
      <c r="WEL28" s="222">
        <f t="shared" ref="WEL28" si="15671">WEJ28*$C$28</f>
        <v>0</v>
      </c>
      <c r="WEM28" s="222">
        <f t="shared" ref="WEM28" si="15672">WEK28*$C$28</f>
        <v>1.2271383906747398E+105</v>
      </c>
      <c r="WEN28" s="222">
        <f t="shared" ref="WEN28" si="15673">WEL28*$C$28</f>
        <v>0</v>
      </c>
      <c r="WEO28" s="222">
        <f t="shared" ref="WEO28" si="15674">WEM28*$C$28</f>
        <v>1.263952542394982E+105</v>
      </c>
      <c r="WEP28" s="222">
        <f t="shared" ref="WEP28" si="15675">WEN28*$C$28</f>
        <v>0</v>
      </c>
      <c r="WEQ28" s="222">
        <f t="shared" ref="WEQ28" si="15676">WEO28*$C$28</f>
        <v>1.3018711186668315E+105</v>
      </c>
      <c r="WER28" s="222">
        <f t="shared" ref="WER28" si="15677">WEP28*$C$28</f>
        <v>0</v>
      </c>
      <c r="WES28" s="222">
        <f t="shared" ref="WES28" si="15678">WEQ28*$C$28</f>
        <v>1.3409272522268366E+105</v>
      </c>
      <c r="WET28" s="222">
        <f t="shared" ref="WET28" si="15679">WER28*$C$28</f>
        <v>0</v>
      </c>
      <c r="WEU28" s="222">
        <f t="shared" ref="WEU28" si="15680">WES28*$C$28</f>
        <v>1.3811550697936418E+105</v>
      </c>
      <c r="WEV28" s="222">
        <f t="shared" ref="WEV28" si="15681">WET28*$C$28</f>
        <v>0</v>
      </c>
      <c r="WEW28" s="222">
        <f t="shared" ref="WEW28" si="15682">WEU28*$C$28</f>
        <v>1.4225897218874511E+105</v>
      </c>
      <c r="WEX28" s="222">
        <f t="shared" ref="WEX28" si="15683">WEV28*$C$28</f>
        <v>0</v>
      </c>
      <c r="WEY28" s="222">
        <f t="shared" ref="WEY28" si="15684">WEW28*$C$28</f>
        <v>1.4652674135440747E+105</v>
      </c>
      <c r="WEZ28" s="222">
        <f t="shared" ref="WEZ28" si="15685">WEX28*$C$28</f>
        <v>0</v>
      </c>
      <c r="WFA28" s="222">
        <f t="shared" ref="WFA28" si="15686">WEY28*$C$28</f>
        <v>1.509225435950397E+105</v>
      </c>
      <c r="WFB28" s="222">
        <f t="shared" ref="WFB28" si="15687">WEZ28*$C$28</f>
        <v>0</v>
      </c>
      <c r="WFC28" s="222">
        <f t="shared" ref="WFC28" si="15688">WFA28*$C$28</f>
        <v>1.5545021990289089E+105</v>
      </c>
      <c r="WFD28" s="222">
        <f t="shared" ref="WFD28" si="15689">WFB28*$C$28</f>
        <v>0</v>
      </c>
      <c r="WFE28" s="222">
        <f t="shared" ref="WFE28" si="15690">WFC28*$C$28</f>
        <v>1.6011372649997761E+105</v>
      </c>
      <c r="WFF28" s="222">
        <f t="shared" ref="WFF28" si="15691">WFD28*$C$28</f>
        <v>0</v>
      </c>
      <c r="WFG28" s="222">
        <f t="shared" ref="WFG28" si="15692">WFE28*$C$28</f>
        <v>1.6491713829497694E+105</v>
      </c>
      <c r="WFH28" s="222">
        <f t="shared" ref="WFH28" si="15693">WFF28*$C$28</f>
        <v>0</v>
      </c>
      <c r="WFI28" s="222">
        <f t="shared" ref="WFI28" si="15694">WFG28*$C$28</f>
        <v>1.6986465244382626E+105</v>
      </c>
      <c r="WFJ28" s="222">
        <f t="shared" ref="WFJ28" si="15695">WFH28*$C$28</f>
        <v>0</v>
      </c>
      <c r="WFK28" s="222">
        <f t="shared" ref="WFK28" si="15696">WFI28*$C$28</f>
        <v>1.7496059201714106E+105</v>
      </c>
      <c r="WFL28" s="222">
        <f t="shared" ref="WFL28" si="15697">WFJ28*$C$28</f>
        <v>0</v>
      </c>
      <c r="WFM28" s="222">
        <f t="shared" ref="WFM28" si="15698">WFK28*$C$28</f>
        <v>1.802094097776553E+105</v>
      </c>
      <c r="WFN28" s="222">
        <f t="shared" ref="WFN28" si="15699">WFL28*$C$28</f>
        <v>0</v>
      </c>
      <c r="WFO28" s="222">
        <f t="shared" ref="WFO28" si="15700">WFM28*$C$28</f>
        <v>1.8561569207098497E+105</v>
      </c>
      <c r="WFP28" s="222">
        <f t="shared" ref="WFP28" si="15701">WFN28*$C$28</f>
        <v>0</v>
      </c>
      <c r="WFQ28" s="222">
        <f t="shared" ref="WFQ28" si="15702">WFO28*$C$28</f>
        <v>1.9118416283311452E+105</v>
      </c>
      <c r="WFR28" s="222">
        <f t="shared" ref="WFR28" si="15703">WFP28*$C$28</f>
        <v>0</v>
      </c>
      <c r="WFS28" s="222">
        <f t="shared" ref="WFS28" si="15704">WFQ28*$C$28</f>
        <v>1.9691968771810796E+105</v>
      </c>
      <c r="WFT28" s="222">
        <f t="shared" ref="WFT28" si="15705">WFR28*$C$28</f>
        <v>0</v>
      </c>
      <c r="WFU28" s="222">
        <f t="shared" ref="WFU28" si="15706">WFS28*$C$28</f>
        <v>2.028272783496512E+105</v>
      </c>
      <c r="WFV28" s="222">
        <f t="shared" ref="WFV28" si="15707">WFT28*$C$28</f>
        <v>0</v>
      </c>
      <c r="WFW28" s="222">
        <f t="shared" ref="WFW28" si="15708">WFU28*$C$28</f>
        <v>2.0891209670014073E+105</v>
      </c>
      <c r="WFX28" s="222">
        <f t="shared" ref="WFX28" si="15709">WFV28*$C$28</f>
        <v>0</v>
      </c>
      <c r="WFY28" s="222">
        <f t="shared" ref="WFY28" si="15710">WFW28*$C$28</f>
        <v>2.1517945960114496E+105</v>
      </c>
      <c r="WFZ28" s="222">
        <f t="shared" ref="WFZ28" si="15711">WFX28*$C$28</f>
        <v>0</v>
      </c>
      <c r="WGA28" s="222">
        <f t="shared" ref="WGA28" si="15712">WFY28*$C$28</f>
        <v>2.2163484338917932E+105</v>
      </c>
      <c r="WGB28" s="222">
        <f t="shared" ref="WGB28" si="15713">WFZ28*$C$28</f>
        <v>0</v>
      </c>
      <c r="WGC28" s="222">
        <f t="shared" ref="WGC28" si="15714">WGA28*$C$28</f>
        <v>2.282838886908547E+105</v>
      </c>
      <c r="WGD28" s="222">
        <f t="shared" ref="WGD28" si="15715">WGB28*$C$28</f>
        <v>0</v>
      </c>
      <c r="WGE28" s="222">
        <f t="shared" ref="WGE28" si="15716">WGC28*$C$28</f>
        <v>2.3513240535158034E+105</v>
      </c>
      <c r="WGF28" s="222">
        <f t="shared" ref="WGF28" si="15717">WGD28*$C$28</f>
        <v>0</v>
      </c>
      <c r="WGG28" s="222">
        <f t="shared" ref="WGG28" si="15718">WGE28*$C$28</f>
        <v>2.4218637751212778E+105</v>
      </c>
      <c r="WGH28" s="222">
        <f t="shared" ref="WGH28" si="15719">WGF28*$C$28</f>
        <v>0</v>
      </c>
      <c r="WGI28" s="222">
        <f t="shared" ref="WGI28" si="15720">WGG28*$C$28</f>
        <v>2.4945196883749162E+105</v>
      </c>
      <c r="WGJ28" s="222">
        <f t="shared" ref="WGJ28" si="15721">WGH28*$C$28</f>
        <v>0</v>
      </c>
      <c r="WGK28" s="222">
        <f t="shared" ref="WGK28" si="15722">WGI28*$C$28</f>
        <v>2.5693552790261638E+105</v>
      </c>
      <c r="WGL28" s="222">
        <f t="shared" ref="WGL28" si="15723">WGJ28*$C$28</f>
        <v>0</v>
      </c>
      <c r="WGM28" s="222">
        <f t="shared" ref="WGM28" si="15724">WGK28*$C$28</f>
        <v>2.6464359373969489E+105</v>
      </c>
      <c r="WGN28" s="222">
        <f t="shared" ref="WGN28" si="15725">WGL28*$C$28</f>
        <v>0</v>
      </c>
      <c r="WGO28" s="222">
        <f t="shared" ref="WGO28" si="15726">WGM28*$C$28</f>
        <v>2.7258290155188573E+105</v>
      </c>
      <c r="WGP28" s="222">
        <f t="shared" ref="WGP28" si="15727">WGN28*$C$28</f>
        <v>0</v>
      </c>
      <c r="WGQ28" s="222">
        <f t="shared" ref="WGQ28" si="15728">WGO28*$C$28</f>
        <v>2.8076038859844231E+105</v>
      </c>
      <c r="WGR28" s="222">
        <f t="shared" ref="WGR28" si="15729">WGP28*$C$28</f>
        <v>0</v>
      </c>
      <c r="WGS28" s="222">
        <f t="shared" ref="WGS28" si="15730">WGQ28*$C$28</f>
        <v>2.891832002563956E+105</v>
      </c>
      <c r="WGT28" s="222">
        <f t="shared" ref="WGT28" si="15731">WGR28*$C$28</f>
        <v>0</v>
      </c>
      <c r="WGU28" s="222">
        <f t="shared" ref="WGU28" si="15732">WGS28*$C$28</f>
        <v>2.9785869626408749E+105</v>
      </c>
      <c r="WGV28" s="222">
        <f t="shared" ref="WGV28" si="15733">WGT28*$C$28</f>
        <v>0</v>
      </c>
      <c r="WGW28" s="222">
        <f t="shared" ref="WGW28" si="15734">WGU28*$C$28</f>
        <v>3.0679445715201012E+105</v>
      </c>
      <c r="WGX28" s="222">
        <f t="shared" ref="WGX28" si="15735">WGV28*$C$28</f>
        <v>0</v>
      </c>
      <c r="WGY28" s="222">
        <f t="shared" ref="WGY28" si="15736">WGW28*$C$28</f>
        <v>3.1599829086657045E+105</v>
      </c>
      <c r="WGZ28" s="222">
        <f t="shared" ref="WGZ28" si="15737">WGX28*$C$28</f>
        <v>0</v>
      </c>
      <c r="WHA28" s="222">
        <f t="shared" ref="WHA28" si="15738">WGY28*$C$28</f>
        <v>3.2547823959256757E+105</v>
      </c>
      <c r="WHB28" s="222">
        <f t="shared" ref="WHB28" si="15739">WGZ28*$C$28</f>
        <v>0</v>
      </c>
      <c r="WHC28" s="222">
        <f t="shared" ref="WHC28" si="15740">WHA28*$C$28</f>
        <v>3.3524258678034461E+105</v>
      </c>
      <c r="WHD28" s="222">
        <f t="shared" ref="WHD28" si="15741">WHB28*$C$28</f>
        <v>0</v>
      </c>
      <c r="WHE28" s="222">
        <f t="shared" ref="WHE28" si="15742">WHC28*$C$28</f>
        <v>3.4529986438375498E+105</v>
      </c>
      <c r="WHF28" s="222">
        <f t="shared" ref="WHF28" si="15743">WHD28*$C$28</f>
        <v>0</v>
      </c>
      <c r="WHG28" s="222">
        <f t="shared" ref="WHG28" si="15744">WHE28*$C$28</f>
        <v>3.5565886031526763E+105</v>
      </c>
      <c r="WHH28" s="222">
        <f t="shared" ref="WHH28" si="15745">WHF28*$C$28</f>
        <v>0</v>
      </c>
      <c r="WHI28" s="222">
        <f t="shared" ref="WHI28" si="15746">WHG28*$C$28</f>
        <v>3.6632862612472566E+105</v>
      </c>
      <c r="WHJ28" s="222">
        <f t="shared" ref="WHJ28" si="15747">WHH28*$C$28</f>
        <v>0</v>
      </c>
      <c r="WHK28" s="222">
        <f t="shared" ref="WHK28" si="15748">WHI28*$C$28</f>
        <v>3.7731848490846742E+105</v>
      </c>
      <c r="WHL28" s="222">
        <f t="shared" ref="WHL28" si="15749">WHJ28*$C$28</f>
        <v>0</v>
      </c>
      <c r="WHM28" s="222">
        <f t="shared" ref="WHM28" si="15750">WHK28*$C$28</f>
        <v>3.8863803945572146E+105</v>
      </c>
      <c r="WHN28" s="222">
        <f t="shared" ref="WHN28" si="15751">WHL28*$C$28</f>
        <v>0</v>
      </c>
      <c r="WHO28" s="222">
        <f t="shared" ref="WHO28" si="15752">WHM28*$C$28</f>
        <v>4.0029718063939309E+105</v>
      </c>
      <c r="WHP28" s="222">
        <f t="shared" ref="WHP28" si="15753">WHN28*$C$28</f>
        <v>0</v>
      </c>
      <c r="WHQ28" s="222">
        <f t="shared" ref="WHQ28" si="15754">WHO28*$C$28</f>
        <v>4.123060960585749E+105</v>
      </c>
      <c r="WHR28" s="222">
        <f t="shared" ref="WHR28" si="15755">WHP28*$C$28</f>
        <v>0</v>
      </c>
      <c r="WHS28" s="222">
        <f t="shared" ref="WHS28" si="15756">WHQ28*$C$28</f>
        <v>4.2467527894033214E+105</v>
      </c>
      <c r="WHT28" s="222">
        <f t="shared" ref="WHT28" si="15757">WHR28*$C$28</f>
        <v>0</v>
      </c>
      <c r="WHU28" s="222">
        <f t="shared" ref="WHU28" si="15758">WHS28*$C$28</f>
        <v>4.3741553730854211E+105</v>
      </c>
      <c r="WHV28" s="222">
        <f t="shared" ref="WHV28" si="15759">WHT28*$C$28</f>
        <v>0</v>
      </c>
      <c r="WHW28" s="222">
        <f t="shared" ref="WHW28" si="15760">WHU28*$C$28</f>
        <v>4.5053800342779838E+105</v>
      </c>
      <c r="WHX28" s="222">
        <f t="shared" ref="WHX28" si="15761">WHV28*$C$28</f>
        <v>0</v>
      </c>
      <c r="WHY28" s="222">
        <f t="shared" ref="WHY28" si="15762">WHW28*$C$28</f>
        <v>4.6405414353063234E+105</v>
      </c>
      <c r="WHZ28" s="222">
        <f t="shared" ref="WHZ28" si="15763">WHX28*$C$28</f>
        <v>0</v>
      </c>
      <c r="WIA28" s="222">
        <f t="shared" ref="WIA28" si="15764">WHY28*$C$28</f>
        <v>4.7797576783655135E+105</v>
      </c>
      <c r="WIB28" s="222">
        <f t="shared" ref="WIB28" si="15765">WHZ28*$C$28</f>
        <v>0</v>
      </c>
      <c r="WIC28" s="222">
        <f t="shared" ref="WIC28" si="15766">WIA28*$C$28</f>
        <v>4.9231504087164793E+105</v>
      </c>
      <c r="WID28" s="222">
        <f t="shared" ref="WID28" si="15767">WIB28*$C$28</f>
        <v>0</v>
      </c>
      <c r="WIE28" s="222">
        <f t="shared" ref="WIE28" si="15768">WIC28*$C$28</f>
        <v>5.0708449209779743E+105</v>
      </c>
      <c r="WIF28" s="222">
        <f t="shared" ref="WIF28" si="15769">WID28*$C$28</f>
        <v>0</v>
      </c>
      <c r="WIG28" s="222">
        <f t="shared" ref="WIG28" si="15770">WIE28*$C$28</f>
        <v>5.2229702686073136E+105</v>
      </c>
      <c r="WIH28" s="222">
        <f t="shared" ref="WIH28" si="15771">WIF28*$C$28</f>
        <v>0</v>
      </c>
      <c r="WII28" s="222">
        <f t="shared" ref="WII28" si="15772">WIG28*$C$28</f>
        <v>5.3796593766655332E+105</v>
      </c>
      <c r="WIJ28" s="222">
        <f t="shared" ref="WIJ28" si="15773">WIH28*$C$28</f>
        <v>0</v>
      </c>
      <c r="WIK28" s="222">
        <f t="shared" ref="WIK28" si="15774">WII28*$C$28</f>
        <v>5.5410491579654998E+105</v>
      </c>
      <c r="WIL28" s="222">
        <f t="shared" ref="WIL28" si="15775">WIJ28*$C$28</f>
        <v>0</v>
      </c>
      <c r="WIM28" s="222">
        <f t="shared" ref="WIM28" si="15776">WIK28*$C$28</f>
        <v>5.7072806327044653E+105</v>
      </c>
      <c r="WIN28" s="222">
        <f t="shared" ref="WIN28" si="15777">WIL28*$C$28</f>
        <v>0</v>
      </c>
      <c r="WIO28" s="222">
        <f t="shared" ref="WIO28" si="15778">WIM28*$C$28</f>
        <v>5.8784990516855997E+105</v>
      </c>
      <c r="WIP28" s="222">
        <f t="shared" ref="WIP28" si="15779">WIN28*$C$28</f>
        <v>0</v>
      </c>
      <c r="WIQ28" s="222">
        <f t="shared" ref="WIQ28" si="15780">WIO28*$C$28</f>
        <v>6.0548540232361677E+105</v>
      </c>
      <c r="WIR28" s="222">
        <f t="shared" ref="WIR28" si="15781">WIP28*$C$28</f>
        <v>0</v>
      </c>
      <c r="WIS28" s="222">
        <f t="shared" ref="WIS28" si="15782">WIQ28*$C$28</f>
        <v>6.2364996439332528E+105</v>
      </c>
      <c r="WIT28" s="222">
        <f t="shared" ref="WIT28" si="15783">WIR28*$C$28</f>
        <v>0</v>
      </c>
      <c r="WIU28" s="222">
        <f t="shared" ref="WIU28" si="15784">WIS28*$C$28</f>
        <v>6.4235946332512505E+105</v>
      </c>
      <c r="WIV28" s="222">
        <f t="shared" ref="WIV28" si="15785">WIT28*$C$28</f>
        <v>0</v>
      </c>
      <c r="WIW28" s="222">
        <f t="shared" ref="WIW28" si="15786">WIU28*$C$28</f>
        <v>6.6163024722487884E+105</v>
      </c>
      <c r="WIX28" s="222">
        <f t="shared" ref="WIX28" si="15787">WIV28*$C$28</f>
        <v>0</v>
      </c>
      <c r="WIY28" s="222">
        <f t="shared" ref="WIY28" si="15788">WIW28*$C$28</f>
        <v>6.8147915464162517E+105</v>
      </c>
      <c r="WIZ28" s="222">
        <f t="shared" ref="WIZ28" si="15789">WIX28*$C$28</f>
        <v>0</v>
      </c>
      <c r="WJA28" s="222">
        <f t="shared" ref="WJA28" si="15790">WIY28*$C$28</f>
        <v>7.019235292808739E+105</v>
      </c>
      <c r="WJB28" s="222">
        <f t="shared" ref="WJB28" si="15791">WIZ28*$C$28</f>
        <v>0</v>
      </c>
      <c r="WJC28" s="222">
        <f t="shared" ref="WJC28" si="15792">WJA28*$C$28</f>
        <v>7.2298123515930019E+105</v>
      </c>
      <c r="WJD28" s="222">
        <f t="shared" ref="WJD28" si="15793">WJB28*$C$28</f>
        <v>0</v>
      </c>
      <c r="WJE28" s="222">
        <f t="shared" ref="WJE28" si="15794">WJC28*$C$28</f>
        <v>7.446706722140792E+105</v>
      </c>
      <c r="WJF28" s="222">
        <f t="shared" ref="WJF28" si="15795">WJD28*$C$28</f>
        <v>0</v>
      </c>
      <c r="WJG28" s="222">
        <f t="shared" ref="WJG28" si="15796">WJE28*$C$28</f>
        <v>7.6701079238050156E+105</v>
      </c>
      <c r="WJH28" s="222">
        <f t="shared" ref="WJH28" si="15797">WJF28*$C$28</f>
        <v>0</v>
      </c>
      <c r="WJI28" s="222">
        <f t="shared" ref="WJI28" si="15798">WJG28*$C$28</f>
        <v>7.900211161519166E+105</v>
      </c>
      <c r="WJJ28" s="222">
        <f t="shared" ref="WJJ28" si="15799">WJH28*$C$28</f>
        <v>0</v>
      </c>
      <c r="WJK28" s="222">
        <f t="shared" ref="WJK28" si="15800">WJI28*$C$28</f>
        <v>8.1372174963647416E+105</v>
      </c>
      <c r="WJL28" s="222">
        <f t="shared" ref="WJL28" si="15801">WJJ28*$C$28</f>
        <v>0</v>
      </c>
      <c r="WJM28" s="222">
        <f t="shared" ref="WJM28" si="15802">WJK28*$C$28</f>
        <v>8.381334021255684E+105</v>
      </c>
      <c r="WJN28" s="222">
        <f t="shared" ref="WJN28" si="15803">WJL28*$C$28</f>
        <v>0</v>
      </c>
      <c r="WJO28" s="222">
        <f t="shared" ref="WJO28" si="15804">WJM28*$C$28</f>
        <v>8.6327740418933547E+105</v>
      </c>
      <c r="WJP28" s="222">
        <f t="shared" ref="WJP28" si="15805">WJN28*$C$28</f>
        <v>0</v>
      </c>
      <c r="WJQ28" s="222">
        <f t="shared" ref="WJQ28" si="15806">WJO28*$C$28</f>
        <v>8.8917572631501553E+105</v>
      </c>
      <c r="WJR28" s="222">
        <f t="shared" ref="WJR28" si="15807">WJP28*$C$28</f>
        <v>0</v>
      </c>
      <c r="WJS28" s="222">
        <f t="shared" ref="WJS28" si="15808">WJQ28*$C$28</f>
        <v>9.1585099810446598E+105</v>
      </c>
      <c r="WJT28" s="222">
        <f t="shared" ref="WJT28" si="15809">WJR28*$C$28</f>
        <v>0</v>
      </c>
      <c r="WJU28" s="222">
        <f t="shared" ref="WJU28" si="15810">WJS28*$C$28</f>
        <v>9.4332652804760006E+105</v>
      </c>
      <c r="WJV28" s="222">
        <f t="shared" ref="WJV28" si="15811">WJT28*$C$28</f>
        <v>0</v>
      </c>
      <c r="WJW28" s="222">
        <f t="shared" ref="WJW28" si="15812">WJU28*$C$28</f>
        <v>9.7162632388902806E+105</v>
      </c>
      <c r="WJX28" s="222">
        <f t="shared" ref="WJX28" si="15813">WJV28*$C$28</f>
        <v>0</v>
      </c>
      <c r="WJY28" s="222">
        <f t="shared" ref="WJY28" si="15814">WJW28*$C$28</f>
        <v>1.000775113605699E+106</v>
      </c>
      <c r="WJZ28" s="222">
        <f t="shared" ref="WJZ28" si="15815">WJX28*$C$28</f>
        <v>0</v>
      </c>
      <c r="WKA28" s="222">
        <f t="shared" ref="WKA28" si="15816">WJY28*$C$28</f>
        <v>1.03079836701387E+106</v>
      </c>
      <c r="WKB28" s="222">
        <f t="shared" ref="WKB28" si="15817">WJZ28*$C$28</f>
        <v>0</v>
      </c>
      <c r="WKC28" s="222">
        <f t="shared" ref="WKC28" si="15818">WKA28*$C$28</f>
        <v>1.0617223180242862E+106</v>
      </c>
      <c r="WKD28" s="222">
        <f t="shared" ref="WKD28" si="15819">WKB28*$C$28</f>
        <v>0</v>
      </c>
      <c r="WKE28" s="222">
        <f t="shared" ref="WKE28" si="15820">WKC28*$C$28</f>
        <v>1.0935739875650147E+106</v>
      </c>
      <c r="WKF28" s="222">
        <f t="shared" ref="WKF28" si="15821">WKD28*$C$28</f>
        <v>0</v>
      </c>
      <c r="WKG28" s="222">
        <f t="shared" ref="WKG28" si="15822">WKE28*$C$28</f>
        <v>1.1263812071919652E+106</v>
      </c>
      <c r="WKH28" s="222">
        <f t="shared" ref="WKH28" si="15823">WKF28*$C$28</f>
        <v>0</v>
      </c>
      <c r="WKI28" s="222">
        <f t="shared" ref="WKI28" si="15824">WKG28*$C$28</f>
        <v>1.1601726434077241E+106</v>
      </c>
      <c r="WKJ28" s="222">
        <f t="shared" ref="WKJ28" si="15825">WKH28*$C$28</f>
        <v>0</v>
      </c>
      <c r="WKK28" s="222">
        <f t="shared" ref="WKK28" si="15826">WKI28*$C$28</f>
        <v>1.194977822709956E+106</v>
      </c>
      <c r="WKL28" s="222">
        <f t="shared" ref="WKL28" si="15827">WKJ28*$C$28</f>
        <v>0</v>
      </c>
      <c r="WKM28" s="222">
        <f t="shared" ref="WKM28" si="15828">WKK28*$C$28</f>
        <v>1.2308271573912547E+106</v>
      </c>
      <c r="WKN28" s="222">
        <f t="shared" ref="WKN28" si="15829">WKL28*$C$28</f>
        <v>0</v>
      </c>
      <c r="WKO28" s="222">
        <f t="shared" ref="WKO28" si="15830">WKM28*$C$28</f>
        <v>1.2677519721129925E+106</v>
      </c>
      <c r="WKP28" s="222">
        <f t="shared" ref="WKP28" si="15831">WKN28*$C$28</f>
        <v>0</v>
      </c>
      <c r="WKQ28" s="222">
        <f t="shared" ref="WKQ28" si="15832">WKO28*$C$28</f>
        <v>1.3057845312763823E+106</v>
      </c>
      <c r="WKR28" s="222">
        <f t="shared" ref="WKR28" si="15833">WKP28*$C$28</f>
        <v>0</v>
      </c>
      <c r="WKS28" s="222">
        <f t="shared" ref="WKS28" si="15834">WKQ28*$C$28</f>
        <v>1.3449580672146737E+106</v>
      </c>
      <c r="WKT28" s="222">
        <f t="shared" ref="WKT28" si="15835">WKR28*$C$28</f>
        <v>0</v>
      </c>
      <c r="WKU28" s="222">
        <f t="shared" ref="WKU28" si="15836">WKS28*$C$28</f>
        <v>1.385306809231114E+106</v>
      </c>
      <c r="WKV28" s="222">
        <f t="shared" ref="WKV28" si="15837">WKT28*$C$28</f>
        <v>0</v>
      </c>
      <c r="WKW28" s="222">
        <f t="shared" ref="WKW28" si="15838">WKU28*$C$28</f>
        <v>1.4268660135080474E+106</v>
      </c>
      <c r="WKX28" s="222">
        <f t="shared" ref="WKX28" si="15839">WKV28*$C$28</f>
        <v>0</v>
      </c>
      <c r="WKY28" s="222">
        <f t="shared" ref="WKY28" si="15840">WKW28*$C$28</f>
        <v>1.4696719939132888E+106</v>
      </c>
      <c r="WKZ28" s="222">
        <f t="shared" ref="WKZ28" si="15841">WKX28*$C$28</f>
        <v>0</v>
      </c>
      <c r="WLA28" s="222">
        <f t="shared" ref="WLA28" si="15842">WKY28*$C$28</f>
        <v>1.5137621537306874E+106</v>
      </c>
      <c r="WLB28" s="222">
        <f t="shared" ref="WLB28" si="15843">WKZ28*$C$28</f>
        <v>0</v>
      </c>
      <c r="WLC28" s="222">
        <f t="shared" ref="WLC28" si="15844">WLA28*$C$28</f>
        <v>1.559175018342608E+106</v>
      </c>
      <c r="WLD28" s="222">
        <f t="shared" ref="WLD28" si="15845">WLB28*$C$28</f>
        <v>0</v>
      </c>
      <c r="WLE28" s="222">
        <f t="shared" ref="WLE28" si="15846">WLC28*$C$28</f>
        <v>1.6059502688928863E+106</v>
      </c>
      <c r="WLF28" s="222">
        <f t="shared" ref="WLF28" si="15847">WLD28*$C$28</f>
        <v>0</v>
      </c>
      <c r="WLG28" s="222">
        <f t="shared" ref="WLG28" si="15848">WLE28*$C$28</f>
        <v>1.6541287769596729E+106</v>
      </c>
      <c r="WLH28" s="222">
        <f t="shared" ref="WLH28" si="15849">WLF28*$C$28</f>
        <v>0</v>
      </c>
      <c r="WLI28" s="222">
        <f t="shared" ref="WLI28" si="15850">WLG28*$C$28</f>
        <v>1.7037526402684632E+106</v>
      </c>
      <c r="WLJ28" s="222">
        <f t="shared" ref="WLJ28" si="15851">WLH28*$C$28</f>
        <v>0</v>
      </c>
      <c r="WLK28" s="222">
        <f t="shared" ref="WLK28" si="15852">WLI28*$C$28</f>
        <v>1.7548652194765171E+106</v>
      </c>
      <c r="WLL28" s="222">
        <f t="shared" ref="WLL28" si="15853">WLJ28*$C$28</f>
        <v>0</v>
      </c>
      <c r="WLM28" s="222">
        <f t="shared" ref="WLM28" si="15854">WLK28*$C$28</f>
        <v>1.8075111760608127E+106</v>
      </c>
      <c r="WLN28" s="222">
        <f t="shared" ref="WLN28" si="15855">WLL28*$C$28</f>
        <v>0</v>
      </c>
      <c r="WLO28" s="222">
        <f t="shared" ref="WLO28" si="15856">WLM28*$C$28</f>
        <v>1.861736511342637E+106</v>
      </c>
      <c r="WLP28" s="222">
        <f t="shared" ref="WLP28" si="15857">WLN28*$C$28</f>
        <v>0</v>
      </c>
      <c r="WLQ28" s="222">
        <f t="shared" ref="WLQ28" si="15858">WLO28*$C$28</f>
        <v>1.9175886066829161E+106</v>
      </c>
      <c r="WLR28" s="222">
        <f t="shared" ref="WLR28" si="15859">WLP28*$C$28</f>
        <v>0</v>
      </c>
      <c r="WLS28" s="222">
        <f t="shared" ref="WLS28" si="15860">WLQ28*$C$28</f>
        <v>1.9751162648834036E+106</v>
      </c>
      <c r="WLT28" s="222">
        <f t="shared" ref="WLT28" si="15861">WLR28*$C$28</f>
        <v>0</v>
      </c>
      <c r="WLU28" s="222">
        <f t="shared" ref="WLU28" si="15862">WLS28*$C$28</f>
        <v>2.0343697528299059E+106</v>
      </c>
      <c r="WLV28" s="222">
        <f t="shared" ref="WLV28" si="15863">WLT28*$C$28</f>
        <v>0</v>
      </c>
      <c r="WLW28" s="222">
        <f t="shared" ref="WLW28" si="15864">WLU28*$C$28</f>
        <v>2.0954008454148032E+106</v>
      </c>
      <c r="WLX28" s="222">
        <f t="shared" ref="WLX28" si="15865">WLV28*$C$28</f>
        <v>0</v>
      </c>
      <c r="WLY28" s="222">
        <f t="shared" ref="WLY28" si="15866">WLW28*$C$28</f>
        <v>2.1582628707772472E+106</v>
      </c>
      <c r="WLZ28" s="222">
        <f t="shared" ref="WLZ28" si="15867">WLX28*$C$28</f>
        <v>0</v>
      </c>
      <c r="WMA28" s="222">
        <f t="shared" ref="WMA28" si="15868">WLY28*$C$28</f>
        <v>2.2230107569005649E+106</v>
      </c>
      <c r="WMB28" s="222">
        <f t="shared" ref="WMB28" si="15869">WLZ28*$C$28</f>
        <v>0</v>
      </c>
      <c r="WMC28" s="222">
        <f t="shared" ref="WMC28" si="15870">WMA28*$C$28</f>
        <v>2.2897010796075819E+106</v>
      </c>
      <c r="WMD28" s="222">
        <f t="shared" ref="WMD28" si="15871">WMB28*$C$28</f>
        <v>0</v>
      </c>
      <c r="WME28" s="222">
        <f t="shared" ref="WME28" si="15872">WMC28*$C$28</f>
        <v>2.3583921119958094E+106</v>
      </c>
      <c r="WMF28" s="222">
        <f t="shared" ref="WMF28" si="15873">WMD28*$C$28</f>
        <v>0</v>
      </c>
      <c r="WMG28" s="222">
        <f t="shared" ref="WMG28" si="15874">WME28*$C$28</f>
        <v>2.4291438753556837E+106</v>
      </c>
      <c r="WMH28" s="222">
        <f t="shared" ref="WMH28" si="15875">WMF28*$C$28</f>
        <v>0</v>
      </c>
      <c r="WMI28" s="222">
        <f t="shared" ref="WMI28" si="15876">WMG28*$C$28</f>
        <v>2.5020181916163543E+106</v>
      </c>
      <c r="WMJ28" s="222">
        <f t="shared" ref="WMJ28" si="15877">WMH28*$C$28</f>
        <v>0</v>
      </c>
      <c r="WMK28" s="222">
        <f t="shared" ref="WMK28" si="15878">WMI28*$C$28</f>
        <v>2.5770787373648449E+106</v>
      </c>
      <c r="WML28" s="222">
        <f t="shared" ref="WML28" si="15879">WMJ28*$C$28</f>
        <v>0</v>
      </c>
      <c r="WMM28" s="222">
        <f t="shared" ref="WMM28" si="15880">WMK28*$C$28</f>
        <v>2.6543910994857902E+106</v>
      </c>
      <c r="WMN28" s="222">
        <f t="shared" ref="WMN28" si="15881">WML28*$C$28</f>
        <v>0</v>
      </c>
      <c r="WMO28" s="222">
        <f t="shared" ref="WMO28" si="15882">WMM28*$C$28</f>
        <v>2.7340228324703638E+106</v>
      </c>
      <c r="WMP28" s="222">
        <f t="shared" ref="WMP28" si="15883">WMN28*$C$28</f>
        <v>0</v>
      </c>
      <c r="WMQ28" s="222">
        <f t="shared" ref="WMQ28" si="15884">WMO28*$C$28</f>
        <v>2.8160435174444749E+106</v>
      </c>
      <c r="WMR28" s="222">
        <f t="shared" ref="WMR28" si="15885">WMP28*$C$28</f>
        <v>0</v>
      </c>
      <c r="WMS28" s="222">
        <f t="shared" ref="WMS28" si="15886">WMQ28*$C$28</f>
        <v>2.9005248229678093E+106</v>
      </c>
      <c r="WMT28" s="222">
        <f t="shared" ref="WMT28" si="15887">WMR28*$C$28</f>
        <v>0</v>
      </c>
      <c r="WMU28" s="222">
        <f t="shared" ref="WMU28" si="15888">WMS28*$C$28</f>
        <v>2.9875405676568437E+106</v>
      </c>
      <c r="WMV28" s="222">
        <f t="shared" ref="WMV28" si="15889">WMT28*$C$28</f>
        <v>0</v>
      </c>
      <c r="WMW28" s="222">
        <f t="shared" ref="WMW28" si="15890">WMU28*$C$28</f>
        <v>3.077166784686549E+106</v>
      </c>
      <c r="WMX28" s="222">
        <f t="shared" ref="WMX28" si="15891">WMV28*$C$28</f>
        <v>0</v>
      </c>
      <c r="WMY28" s="222">
        <f t="shared" ref="WMY28" si="15892">WMW28*$C$28</f>
        <v>3.1694817882271457E+106</v>
      </c>
      <c r="WMZ28" s="222">
        <f t="shared" ref="WMZ28" si="15893">WMX28*$C$28</f>
        <v>0</v>
      </c>
      <c r="WNA28" s="222">
        <f t="shared" ref="WNA28" si="15894">WMY28*$C$28</f>
        <v>3.2645662418739603E+106</v>
      </c>
      <c r="WNB28" s="222">
        <f t="shared" ref="WNB28" si="15895">WMZ28*$C$28</f>
        <v>0</v>
      </c>
      <c r="WNC28" s="222">
        <f t="shared" ref="WNC28" si="15896">WNA28*$C$28</f>
        <v>3.362503229130179E+106</v>
      </c>
      <c r="WND28" s="222">
        <f t="shared" ref="WND28" si="15897">WNB28*$C$28</f>
        <v>0</v>
      </c>
      <c r="WNE28" s="222">
        <f t="shared" ref="WNE28" si="15898">WNC28*$C$28</f>
        <v>3.4633783260040844E+106</v>
      </c>
      <c r="WNF28" s="222">
        <f t="shared" ref="WNF28" si="15899">WND28*$C$28</f>
        <v>0</v>
      </c>
      <c r="WNG28" s="222">
        <f t="shared" ref="WNG28" si="15900">WNE28*$C$28</f>
        <v>3.5672796757842072E+106</v>
      </c>
      <c r="WNH28" s="222">
        <f t="shared" ref="WNH28" si="15901">WNF28*$C$28</f>
        <v>0</v>
      </c>
      <c r="WNI28" s="222">
        <f t="shared" ref="WNI28" si="15902">WNG28*$C$28</f>
        <v>3.6742980660577331E+106</v>
      </c>
      <c r="WNJ28" s="222">
        <f t="shared" ref="WNJ28" si="15903">WNH28*$C$28</f>
        <v>0</v>
      </c>
      <c r="WNK28" s="222">
        <f t="shared" ref="WNK28" si="15904">WNI28*$C$28</f>
        <v>3.7845270080394654E+106</v>
      </c>
      <c r="WNL28" s="222">
        <f t="shared" ref="WNL28" si="15905">WNJ28*$C$28</f>
        <v>0</v>
      </c>
      <c r="WNM28" s="222">
        <f t="shared" ref="WNM28" si="15906">WNK28*$C$28</f>
        <v>3.8980628182806495E+106</v>
      </c>
      <c r="WNN28" s="222">
        <f t="shared" ref="WNN28" si="15907">WNL28*$C$28</f>
        <v>0</v>
      </c>
      <c r="WNO28" s="222">
        <f t="shared" ref="WNO28" si="15908">WNM28*$C$28</f>
        <v>4.0150047028290692E+106</v>
      </c>
      <c r="WNP28" s="222">
        <f t="shared" ref="WNP28" si="15909">WNN28*$C$28</f>
        <v>0</v>
      </c>
      <c r="WNQ28" s="222">
        <f t="shared" ref="WNQ28" si="15910">WNO28*$C$28</f>
        <v>4.1354548439139415E+106</v>
      </c>
      <c r="WNR28" s="222">
        <f t="shared" ref="WNR28" si="15911">WNP28*$C$28</f>
        <v>0</v>
      </c>
      <c r="WNS28" s="222">
        <f t="shared" ref="WNS28" si="15912">WNQ28*$C$28</f>
        <v>4.2595184892313596E+106</v>
      </c>
      <c r="WNT28" s="222">
        <f t="shared" ref="WNT28" si="15913">WNR28*$C$28</f>
        <v>0</v>
      </c>
      <c r="WNU28" s="222">
        <f t="shared" ref="WNU28" si="15914">WNS28*$C$28</f>
        <v>4.3873040439083005E+106</v>
      </c>
      <c r="WNV28" s="222">
        <f t="shared" ref="WNV28" si="15915">WNT28*$C$28</f>
        <v>0</v>
      </c>
      <c r="WNW28" s="222">
        <f t="shared" ref="WNW28" si="15916">WNU28*$C$28</f>
        <v>4.5189231652255496E+106</v>
      </c>
      <c r="WNX28" s="222">
        <f t="shared" ref="WNX28" si="15917">WNV28*$C$28</f>
        <v>0</v>
      </c>
      <c r="WNY28" s="222">
        <f t="shared" ref="WNY28" si="15918">WNW28*$C$28</f>
        <v>4.6544908601823165E+106</v>
      </c>
      <c r="WNZ28" s="222">
        <f t="shared" ref="WNZ28" si="15919">WNX28*$C$28</f>
        <v>0</v>
      </c>
      <c r="WOA28" s="222">
        <f t="shared" ref="WOA28" si="15920">WNY28*$C$28</f>
        <v>4.7941255859877863E+106</v>
      </c>
      <c r="WOB28" s="222">
        <f t="shared" ref="WOB28" si="15921">WNZ28*$C$28</f>
        <v>0</v>
      </c>
      <c r="WOC28" s="222">
        <f t="shared" ref="WOC28" si="15922">WOA28*$C$28</f>
        <v>4.9379493535674203E+106</v>
      </c>
      <c r="WOD28" s="222">
        <f t="shared" ref="WOD28" si="15923">WOB28*$C$28</f>
        <v>0</v>
      </c>
      <c r="WOE28" s="222">
        <f t="shared" ref="WOE28" si="15924">WOC28*$C$28</f>
        <v>5.0860878341744428E+106</v>
      </c>
      <c r="WOF28" s="222">
        <f t="shared" ref="WOF28" si="15925">WOD28*$C$28</f>
        <v>0</v>
      </c>
      <c r="WOG28" s="222">
        <f t="shared" ref="WOG28" si="15926">WOE28*$C$28</f>
        <v>5.2386704691996759E+106</v>
      </c>
      <c r="WOH28" s="222">
        <f t="shared" ref="WOH28" si="15927">WOF28*$C$28</f>
        <v>0</v>
      </c>
      <c r="WOI28" s="222">
        <f t="shared" ref="WOI28" si="15928">WOG28*$C$28</f>
        <v>5.3958305832756659E+106</v>
      </c>
      <c r="WOJ28" s="222">
        <f t="shared" ref="WOJ28" si="15929">WOH28*$C$28</f>
        <v>0</v>
      </c>
      <c r="WOK28" s="222">
        <f t="shared" ref="WOK28" si="15930">WOI28*$C$28</f>
        <v>5.5577055007739364E+106</v>
      </c>
      <c r="WOL28" s="222">
        <f t="shared" ref="WOL28" si="15931">WOJ28*$C$28</f>
        <v>0</v>
      </c>
      <c r="WOM28" s="222">
        <f t="shared" ref="WOM28" si="15932">WOK28*$C$28</f>
        <v>5.7244366657971543E+106</v>
      </c>
      <c r="WON28" s="222">
        <f t="shared" ref="WON28" si="15933">WOL28*$C$28</f>
        <v>0</v>
      </c>
      <c r="WOO28" s="222">
        <f t="shared" ref="WOO28" si="15934">WOM28*$C$28</f>
        <v>5.8961697657710694E+106</v>
      </c>
      <c r="WOP28" s="222">
        <f t="shared" ref="WOP28" si="15935">WON28*$C$28</f>
        <v>0</v>
      </c>
      <c r="WOQ28" s="222">
        <f t="shared" ref="WOQ28" si="15936">WOO28*$C$28</f>
        <v>6.0730548587442016E+106</v>
      </c>
      <c r="WOR28" s="222">
        <f t="shared" ref="WOR28" si="15937">WOP28*$C$28</f>
        <v>0</v>
      </c>
      <c r="WOS28" s="222">
        <f t="shared" ref="WOS28" si="15938">WOQ28*$C$28</f>
        <v>6.2552465045065275E+106</v>
      </c>
      <c r="WOT28" s="222">
        <f t="shared" ref="WOT28" si="15939">WOR28*$C$28</f>
        <v>0</v>
      </c>
      <c r="WOU28" s="222">
        <f t="shared" ref="WOU28" si="15940">WOS28*$C$28</f>
        <v>6.4429038996417235E+106</v>
      </c>
      <c r="WOV28" s="222">
        <f t="shared" ref="WOV28" si="15941">WOT28*$C$28</f>
        <v>0</v>
      </c>
      <c r="WOW28" s="222">
        <f t="shared" ref="WOW28" si="15942">WOU28*$C$28</f>
        <v>6.636191016630975E+106</v>
      </c>
      <c r="WOX28" s="222">
        <f t="shared" ref="WOX28" si="15943">WOV28*$C$28</f>
        <v>0</v>
      </c>
      <c r="WOY28" s="222">
        <f t="shared" ref="WOY28" si="15944">WOW28*$C$28</f>
        <v>6.8352767471299047E+106</v>
      </c>
      <c r="WOZ28" s="222">
        <f t="shared" ref="WOZ28" si="15945">WOX28*$C$28</f>
        <v>0</v>
      </c>
      <c r="WPA28" s="222">
        <f t="shared" ref="WPA28" si="15946">WOY28*$C$28</f>
        <v>7.0403350495438019E+106</v>
      </c>
      <c r="WPB28" s="222">
        <f t="shared" ref="WPB28" si="15947">WOZ28*$C$28</f>
        <v>0</v>
      </c>
      <c r="WPC28" s="222">
        <f t="shared" ref="WPC28" si="15948">WPA28*$C$28</f>
        <v>7.2515451010301158E+106</v>
      </c>
      <c r="WPD28" s="222">
        <f t="shared" ref="WPD28" si="15949">WPB28*$C$28</f>
        <v>0</v>
      </c>
      <c r="WPE28" s="222">
        <f t="shared" ref="WPE28" si="15950">WPC28*$C$28</f>
        <v>7.46909145406102E+106</v>
      </c>
      <c r="WPF28" s="222">
        <f t="shared" ref="WPF28" si="15951">WPD28*$C$28</f>
        <v>0</v>
      </c>
      <c r="WPG28" s="222">
        <f t="shared" ref="WPG28" si="15952">WPE28*$C$28</f>
        <v>7.6931641976828512E+106</v>
      </c>
      <c r="WPH28" s="222">
        <f t="shared" ref="WPH28" si="15953">WPF28*$C$28</f>
        <v>0</v>
      </c>
      <c r="WPI28" s="222">
        <f t="shared" ref="WPI28" si="15954">WPG28*$C$28</f>
        <v>7.9239591236133376E+106</v>
      </c>
      <c r="WPJ28" s="222">
        <f t="shared" ref="WPJ28" si="15955">WPH28*$C$28</f>
        <v>0</v>
      </c>
      <c r="WPK28" s="222">
        <f t="shared" ref="WPK28" si="15956">WPI28*$C$28</f>
        <v>8.1616778973217377E+106</v>
      </c>
      <c r="WPL28" s="222">
        <f t="shared" ref="WPL28" si="15957">WPJ28*$C$28</f>
        <v>0</v>
      </c>
      <c r="WPM28" s="222">
        <f t="shared" ref="WPM28" si="15958">WPK28*$C$28</f>
        <v>8.4065282342413909E+106</v>
      </c>
      <c r="WPN28" s="222">
        <f t="shared" ref="WPN28" si="15959">WPL28*$C$28</f>
        <v>0</v>
      </c>
      <c r="WPO28" s="222">
        <f t="shared" ref="WPO28" si="15960">WPM28*$C$28</f>
        <v>8.6587240812686323E+106</v>
      </c>
      <c r="WPP28" s="222">
        <f t="shared" ref="WPP28" si="15961">WPN28*$C$28</f>
        <v>0</v>
      </c>
      <c r="WPQ28" s="222">
        <f t="shared" ref="WPQ28" si="15962">WPO28*$C$28</f>
        <v>8.9184858037066919E+106</v>
      </c>
      <c r="WPR28" s="222">
        <f t="shared" ref="WPR28" si="15963">WPP28*$C$28</f>
        <v>0</v>
      </c>
      <c r="WPS28" s="222">
        <f t="shared" ref="WPS28" si="15964">WPQ28*$C$28</f>
        <v>9.1860403778178935E+106</v>
      </c>
      <c r="WPT28" s="222">
        <f t="shared" ref="WPT28" si="15965">WPR28*$C$28</f>
        <v>0</v>
      </c>
      <c r="WPU28" s="222">
        <f t="shared" ref="WPU28" si="15966">WPS28*$C$28</f>
        <v>9.4616215891524306E+106</v>
      </c>
      <c r="WPV28" s="222">
        <f t="shared" ref="WPV28" si="15967">WPT28*$C$28</f>
        <v>0</v>
      </c>
      <c r="WPW28" s="222">
        <f t="shared" ref="WPW28" si="15968">WPU28*$C$28</f>
        <v>9.745470236827003E+106</v>
      </c>
      <c r="WPX28" s="222">
        <f t="shared" ref="WPX28" si="15969">WPV28*$C$28</f>
        <v>0</v>
      </c>
      <c r="WPY28" s="222">
        <f t="shared" ref="WPY28" si="15970">WPW28*$C$28</f>
        <v>1.0037834343931814E+107</v>
      </c>
      <c r="WPZ28" s="222">
        <f t="shared" ref="WPZ28" si="15971">WPX28*$C$28</f>
        <v>0</v>
      </c>
      <c r="WQA28" s="222">
        <f t="shared" ref="WQA28" si="15972">WPY28*$C$28</f>
        <v>1.0338969374249769E+107</v>
      </c>
      <c r="WQB28" s="222">
        <f t="shared" ref="WQB28" si="15973">WPZ28*$C$28</f>
        <v>0</v>
      </c>
      <c r="WQC28" s="222">
        <f t="shared" ref="WQC28" si="15974">WQA28*$C$28</f>
        <v>1.0649138455477262E+107</v>
      </c>
      <c r="WQD28" s="222">
        <f t="shared" ref="WQD28" si="15975">WQB28*$C$28</f>
        <v>0</v>
      </c>
      <c r="WQE28" s="222">
        <f t="shared" ref="WQE28" si="15976">WQC28*$C$28</f>
        <v>1.096861260914158E+107</v>
      </c>
      <c r="WQF28" s="222">
        <f t="shared" ref="WQF28" si="15977">WQD28*$C$28</f>
        <v>0</v>
      </c>
      <c r="WQG28" s="222">
        <f t="shared" ref="WQG28" si="15978">WQE28*$C$28</f>
        <v>1.1297670987415827E+107</v>
      </c>
      <c r="WQH28" s="222">
        <f t="shared" ref="WQH28" si="15979">WQF28*$C$28</f>
        <v>0</v>
      </c>
      <c r="WQI28" s="222">
        <f t="shared" ref="WQI28" si="15980">WQG28*$C$28</f>
        <v>1.1636601117038303E+107</v>
      </c>
      <c r="WQJ28" s="222">
        <f t="shared" ref="WQJ28" si="15981">WQH28*$C$28</f>
        <v>0</v>
      </c>
      <c r="WQK28" s="222">
        <f t="shared" ref="WQK28" si="15982">WQI28*$C$28</f>
        <v>1.1985699150549453E+107</v>
      </c>
      <c r="WQL28" s="222">
        <f t="shared" ref="WQL28" si="15983">WQJ28*$C$28</f>
        <v>0</v>
      </c>
      <c r="WQM28" s="222">
        <f t="shared" ref="WQM28" si="15984">WQK28*$C$28</f>
        <v>1.2345270125065937E+107</v>
      </c>
      <c r="WQN28" s="222">
        <f t="shared" ref="WQN28" si="15985">WQL28*$C$28</f>
        <v>0</v>
      </c>
      <c r="WQO28" s="222">
        <f t="shared" ref="WQO28" si="15986">WQM28*$C$28</f>
        <v>1.2715628228817916E+107</v>
      </c>
      <c r="WQP28" s="222">
        <f t="shared" ref="WQP28" si="15987">WQN28*$C$28</f>
        <v>0</v>
      </c>
      <c r="WQQ28" s="222">
        <f t="shared" ref="WQQ28" si="15988">WQO28*$C$28</f>
        <v>1.3097097075682453E+107</v>
      </c>
      <c r="WQR28" s="222">
        <f t="shared" ref="WQR28" si="15989">WQP28*$C$28</f>
        <v>0</v>
      </c>
      <c r="WQS28" s="222">
        <f t="shared" ref="WQS28" si="15990">WQQ28*$C$28</f>
        <v>1.3490009987952927E+107</v>
      </c>
      <c r="WQT28" s="222">
        <f t="shared" ref="WQT28" si="15991">WQR28*$C$28</f>
        <v>0</v>
      </c>
      <c r="WQU28" s="222">
        <f t="shared" ref="WQU28" si="15992">WQS28*$C$28</f>
        <v>1.3894710287591515E+107</v>
      </c>
      <c r="WQV28" s="222">
        <f t="shared" ref="WQV28" si="15993">WQT28*$C$28</f>
        <v>0</v>
      </c>
      <c r="WQW28" s="222">
        <f t="shared" ref="WQW28" si="15994">WQU28*$C$28</f>
        <v>1.431155159621926E+107</v>
      </c>
      <c r="WQX28" s="222">
        <f t="shared" ref="WQX28" si="15995">WQV28*$C$28</f>
        <v>0</v>
      </c>
      <c r="WQY28" s="222">
        <f t="shared" ref="WQY28" si="15996">WQW28*$C$28</f>
        <v>1.4740898144105839E+107</v>
      </c>
      <c r="WQZ28" s="222">
        <f t="shared" ref="WQZ28" si="15997">WQX28*$C$28</f>
        <v>0</v>
      </c>
      <c r="WRA28" s="222">
        <f t="shared" ref="WRA28" si="15998">WQY28*$C$28</f>
        <v>1.5183125088429016E+107</v>
      </c>
      <c r="WRB28" s="222">
        <f t="shared" ref="WRB28" si="15999">WQZ28*$C$28</f>
        <v>0</v>
      </c>
      <c r="WRC28" s="222">
        <f t="shared" ref="WRC28" si="16000">WRA28*$C$28</f>
        <v>1.5638618841081886E+107</v>
      </c>
      <c r="WRD28" s="222">
        <f t="shared" ref="WRD28" si="16001">WRB28*$C$28</f>
        <v>0</v>
      </c>
      <c r="WRE28" s="222">
        <f t="shared" ref="WRE28" si="16002">WRC28*$C$28</f>
        <v>1.6107777406314341E+107</v>
      </c>
      <c r="WRF28" s="222">
        <f t="shared" ref="WRF28" si="16003">WRD28*$C$28</f>
        <v>0</v>
      </c>
      <c r="WRG28" s="222">
        <f t="shared" ref="WRG28" si="16004">WRE28*$C$28</f>
        <v>1.6591010728503771E+107</v>
      </c>
      <c r="WRH28" s="222">
        <f t="shared" ref="WRH28" si="16005">WRF28*$C$28</f>
        <v>0</v>
      </c>
      <c r="WRI28" s="222">
        <f t="shared" ref="WRI28" si="16006">WRG28*$C$28</f>
        <v>1.7088741050358885E+107</v>
      </c>
      <c r="WRJ28" s="222">
        <f t="shared" ref="WRJ28" si="16007">WRH28*$C$28</f>
        <v>0</v>
      </c>
      <c r="WRK28" s="222">
        <f t="shared" ref="WRK28" si="16008">WRI28*$C$28</f>
        <v>1.7601403281869653E+107</v>
      </c>
      <c r="WRL28" s="222">
        <f t="shared" ref="WRL28" si="16009">WRJ28*$C$28</f>
        <v>0</v>
      </c>
      <c r="WRM28" s="222">
        <f t="shared" ref="WRM28" si="16010">WRK28*$C$28</f>
        <v>1.8129445380325744E+107</v>
      </c>
      <c r="WRN28" s="222">
        <f t="shared" ref="WRN28" si="16011">WRL28*$C$28</f>
        <v>0</v>
      </c>
      <c r="WRO28" s="222">
        <f t="shared" ref="WRO28" si="16012">WRM28*$C$28</f>
        <v>1.8673328741735518E+107</v>
      </c>
      <c r="WRP28" s="222">
        <f t="shared" ref="WRP28" si="16013">WRN28*$C$28</f>
        <v>0</v>
      </c>
      <c r="WRQ28" s="222">
        <f t="shared" ref="WRQ28" si="16014">WRO28*$C$28</f>
        <v>1.9233528603987584E+107</v>
      </c>
      <c r="WRR28" s="222">
        <f t="shared" ref="WRR28" si="16015">WRP28*$C$28</f>
        <v>0</v>
      </c>
      <c r="WRS28" s="222">
        <f t="shared" ref="WRS28" si="16016">WRQ28*$C$28</f>
        <v>1.9810534462107211E+107</v>
      </c>
      <c r="WRT28" s="222">
        <f t="shared" ref="WRT28" si="16017">WRR28*$C$28</f>
        <v>0</v>
      </c>
      <c r="WRU28" s="222">
        <f t="shared" ref="WRU28" si="16018">WRS28*$C$28</f>
        <v>2.0404850495970428E+107</v>
      </c>
      <c r="WRV28" s="222">
        <f t="shared" ref="WRV28" si="16019">WRT28*$C$28</f>
        <v>0</v>
      </c>
      <c r="WRW28" s="222">
        <f t="shared" ref="WRW28" si="16020">WRU28*$C$28</f>
        <v>2.1016996010849542E+107</v>
      </c>
      <c r="WRX28" s="222">
        <f t="shared" ref="WRX28" si="16021">WRV28*$C$28</f>
        <v>0</v>
      </c>
      <c r="WRY28" s="222">
        <f t="shared" ref="WRY28" si="16022">WRW28*$C$28</f>
        <v>2.164750589117503E+107</v>
      </c>
      <c r="WRZ28" s="222">
        <f t="shared" ref="WRZ28" si="16023">WRX28*$C$28</f>
        <v>0</v>
      </c>
      <c r="WSA28" s="222">
        <f t="shared" ref="WSA28" si="16024">WRY28*$C$28</f>
        <v>2.2296931067910282E+107</v>
      </c>
      <c r="WSB28" s="222">
        <f t="shared" ref="WSB28" si="16025">WRZ28*$C$28</f>
        <v>0</v>
      </c>
      <c r="WSC28" s="222">
        <f t="shared" ref="WSC28" si="16026">WSA28*$C$28</f>
        <v>2.2965838999947592E+107</v>
      </c>
      <c r="WSD28" s="222">
        <f t="shared" ref="WSD28" si="16027">WSB28*$C$28</f>
        <v>0</v>
      </c>
      <c r="WSE28" s="222">
        <f t="shared" ref="WSE28" si="16028">WSC28*$C$28</f>
        <v>2.3654814169946022E+107</v>
      </c>
      <c r="WSF28" s="222">
        <f t="shared" ref="WSF28" si="16029">WSD28*$C$28</f>
        <v>0</v>
      </c>
      <c r="WSG28" s="222">
        <f t="shared" ref="WSG28" si="16030">WSE28*$C$28</f>
        <v>2.4364458595044403E+107</v>
      </c>
      <c r="WSH28" s="222">
        <f t="shared" ref="WSH28" si="16031">WSF28*$C$28</f>
        <v>0</v>
      </c>
      <c r="WSI28" s="222">
        <f t="shared" ref="WSI28" si="16032">WSG28*$C$28</f>
        <v>2.5095392352895735E+107</v>
      </c>
      <c r="WSJ28" s="222">
        <f t="shared" ref="WSJ28" si="16033">WSH28*$C$28</f>
        <v>0</v>
      </c>
      <c r="WSK28" s="222">
        <f t="shared" ref="WSK28" si="16034">WSI28*$C$28</f>
        <v>2.5848254123482608E+107</v>
      </c>
      <c r="WSL28" s="222">
        <f t="shared" ref="WSL28" si="16035">WSJ28*$C$28</f>
        <v>0</v>
      </c>
      <c r="WSM28" s="222">
        <f t="shared" ref="WSM28" si="16036">WSK28*$C$28</f>
        <v>2.6623701747187087E+107</v>
      </c>
      <c r="WSN28" s="222">
        <f t="shared" ref="WSN28" si="16037">WSL28*$C$28</f>
        <v>0</v>
      </c>
      <c r="WSO28" s="222">
        <f t="shared" ref="WSO28" si="16038">WSM28*$C$28</f>
        <v>2.74224127996027E+107</v>
      </c>
      <c r="WSP28" s="222">
        <f t="shared" ref="WSP28" si="16039">WSN28*$C$28</f>
        <v>0</v>
      </c>
      <c r="WSQ28" s="222">
        <f t="shared" ref="WSQ28" si="16040">WSO28*$C$28</f>
        <v>2.8245085183590783E+107</v>
      </c>
      <c r="WSR28" s="222">
        <f t="shared" ref="WSR28" si="16041">WSP28*$C$28</f>
        <v>0</v>
      </c>
      <c r="WSS28" s="222">
        <f t="shared" ref="WSS28" si="16042">WSQ28*$C$28</f>
        <v>2.9092437739098509E+107</v>
      </c>
      <c r="WST28" s="222">
        <f t="shared" ref="WST28" si="16043">WSR28*$C$28</f>
        <v>0</v>
      </c>
      <c r="WSU28" s="222">
        <f t="shared" ref="WSU28" si="16044">WSS28*$C$28</f>
        <v>2.9965210871271463E+107</v>
      </c>
      <c r="WSV28" s="222">
        <f t="shared" ref="WSV28" si="16045">WST28*$C$28</f>
        <v>0</v>
      </c>
      <c r="WSW28" s="222">
        <f t="shared" ref="WSW28" si="16046">WSU28*$C$28</f>
        <v>3.0864167197409611E+107</v>
      </c>
      <c r="WSX28" s="222">
        <f t="shared" ref="WSX28" si="16047">WSV28*$C$28</f>
        <v>0</v>
      </c>
      <c r="WSY28" s="222">
        <f t="shared" ref="WSY28" si="16048">WSW28*$C$28</f>
        <v>3.1790092213331901E+107</v>
      </c>
      <c r="WSZ28" s="222">
        <f t="shared" ref="WSZ28" si="16049">WSX28*$C$28</f>
        <v>0</v>
      </c>
      <c r="WTA28" s="222">
        <f t="shared" ref="WTA28" si="16050">WSY28*$C$28</f>
        <v>3.2743794979731859E+107</v>
      </c>
      <c r="WTB28" s="222">
        <f t="shared" ref="WTB28" si="16051">WSZ28*$C$28</f>
        <v>0</v>
      </c>
      <c r="WTC28" s="222">
        <f t="shared" ref="WTC28" si="16052">WTA28*$C$28</f>
        <v>3.3726108829123815E+107</v>
      </c>
      <c r="WTD28" s="222">
        <f t="shared" ref="WTD28" si="16053">WTB28*$C$28</f>
        <v>0</v>
      </c>
      <c r="WTE28" s="222">
        <f t="shared" ref="WTE28" si="16054">WTC28*$C$28</f>
        <v>3.473789209399753E+107</v>
      </c>
      <c r="WTF28" s="222">
        <f t="shared" ref="WTF28" si="16055">WTD28*$C$28</f>
        <v>0</v>
      </c>
      <c r="WTG28" s="222">
        <f t="shared" ref="WTG28" si="16056">WTE28*$C$28</f>
        <v>3.5780028856817455E+107</v>
      </c>
      <c r="WTH28" s="222">
        <f t="shared" ref="WTH28" si="16057">WTF28*$C$28</f>
        <v>0</v>
      </c>
      <c r="WTI28" s="222">
        <f t="shared" ref="WTI28" si="16058">WTG28*$C$28</f>
        <v>3.6853429722521981E+107</v>
      </c>
      <c r="WTJ28" s="222">
        <f t="shared" ref="WTJ28" si="16059">WTH28*$C$28</f>
        <v>0</v>
      </c>
      <c r="WTK28" s="222">
        <f t="shared" ref="WTK28" si="16060">WTI28*$C$28</f>
        <v>3.7959032614197643E+107</v>
      </c>
      <c r="WTL28" s="222">
        <f t="shared" ref="WTL28" si="16061">WTJ28*$C$28</f>
        <v>0</v>
      </c>
      <c r="WTM28" s="222">
        <f t="shared" ref="WTM28" si="16062">WTK28*$C$28</f>
        <v>3.9097803592623575E+107</v>
      </c>
      <c r="WTN28" s="222">
        <f t="shared" ref="WTN28" si="16063">WTL28*$C$28</f>
        <v>0</v>
      </c>
      <c r="WTO28" s="222">
        <f t="shared" ref="WTO28" si="16064">WTM28*$C$28</f>
        <v>4.0270737700402284E+107</v>
      </c>
      <c r="WTP28" s="222">
        <f t="shared" ref="WTP28" si="16065">WTN28*$C$28</f>
        <v>0</v>
      </c>
      <c r="WTQ28" s="222">
        <f t="shared" ref="WTQ28" si="16066">WTO28*$C$28</f>
        <v>4.1478859831414356E+107</v>
      </c>
      <c r="WTR28" s="222">
        <f t="shared" ref="WTR28" si="16067">WTP28*$C$28</f>
        <v>0</v>
      </c>
      <c r="WTS28" s="222">
        <f t="shared" ref="WTS28" si="16068">WTQ28*$C$28</f>
        <v>4.2723225626356788E+107</v>
      </c>
      <c r="WTT28" s="222">
        <f t="shared" ref="WTT28" si="16069">WTR28*$C$28</f>
        <v>0</v>
      </c>
      <c r="WTU28" s="222">
        <f t="shared" ref="WTU28" si="16070">WTS28*$C$28</f>
        <v>4.4004922395147491E+107</v>
      </c>
      <c r="WTV28" s="222">
        <f t="shared" ref="WTV28" si="16071">WTT28*$C$28</f>
        <v>0</v>
      </c>
      <c r="WTW28" s="222">
        <f t="shared" ref="WTW28" si="16072">WTU28*$C$28</f>
        <v>4.5325070067001918E+107</v>
      </c>
      <c r="WTX28" s="222">
        <f t="shared" ref="WTX28" si="16073">WTV28*$C$28</f>
        <v>0</v>
      </c>
      <c r="WTY28" s="222">
        <f t="shared" ref="WTY28" si="16074">WTW28*$C$28</f>
        <v>4.6684822169011978E+107</v>
      </c>
      <c r="WTZ28" s="222">
        <f t="shared" ref="WTZ28" si="16075">WTX28*$C$28</f>
        <v>0</v>
      </c>
      <c r="WUA28" s="222">
        <f t="shared" ref="WUA28" si="16076">WTY28*$C$28</f>
        <v>4.8085366834082337E+107</v>
      </c>
      <c r="WUB28" s="222">
        <f t="shared" ref="WUB28" si="16077">WTZ28*$C$28</f>
        <v>0</v>
      </c>
      <c r="WUC28" s="222">
        <f t="shared" ref="WUC28" si="16078">WUA28*$C$28</f>
        <v>4.9527927839104806E+107</v>
      </c>
      <c r="WUD28" s="222">
        <f t="shared" ref="WUD28" si="16079">WUB28*$C$28</f>
        <v>0</v>
      </c>
      <c r="WUE28" s="222">
        <f t="shared" ref="WUE28" si="16080">WUC28*$C$28</f>
        <v>5.1013765674277951E+107</v>
      </c>
      <c r="WUF28" s="222">
        <f t="shared" ref="WUF28" si="16081">WUD28*$C$28</f>
        <v>0</v>
      </c>
      <c r="WUG28" s="222">
        <f t="shared" ref="WUG28" si="16082">WUE28*$C$28</f>
        <v>5.2544178644506288E+107</v>
      </c>
      <c r="WUH28" s="222">
        <f t="shared" ref="WUH28" si="16083">WUF28*$C$28</f>
        <v>0</v>
      </c>
      <c r="WUI28" s="222">
        <f t="shared" ref="WUI28" si="16084">WUG28*$C$28</f>
        <v>5.4120504003841482E+107</v>
      </c>
      <c r="WUJ28" s="222">
        <f t="shared" ref="WUJ28" si="16085">WUH28*$C$28</f>
        <v>0</v>
      </c>
      <c r="WUK28" s="222">
        <f t="shared" ref="WUK28" si="16086">WUI28*$C$28</f>
        <v>5.5744119123956731E+107</v>
      </c>
      <c r="WUL28" s="222">
        <f t="shared" ref="WUL28" si="16087">WUJ28*$C$28</f>
        <v>0</v>
      </c>
      <c r="WUM28" s="222">
        <f t="shared" ref="WUM28" si="16088">WUK28*$C$28</f>
        <v>5.7416442697675433E+107</v>
      </c>
      <c r="WUN28" s="222">
        <f t="shared" ref="WUN28" si="16089">WUL28*$C$28</f>
        <v>0</v>
      </c>
      <c r="WUO28" s="222">
        <f t="shared" ref="WUO28" si="16090">WUM28*$C$28</f>
        <v>5.9138935978605701E+107</v>
      </c>
      <c r="WUP28" s="222">
        <f t="shared" ref="WUP28" si="16091">WUN28*$C$28</f>
        <v>0</v>
      </c>
      <c r="WUQ28" s="222">
        <f t="shared" ref="WUQ28" si="16092">WUO28*$C$28</f>
        <v>6.0913104057963867E+107</v>
      </c>
      <c r="WUR28" s="222">
        <f t="shared" ref="WUR28" si="16093">WUP28*$C$28</f>
        <v>0</v>
      </c>
      <c r="WUS28" s="222">
        <f t="shared" ref="WUS28" si="16094">WUQ28*$C$28</f>
        <v>6.274049717970279E+107</v>
      </c>
      <c r="WUT28" s="222">
        <f t="shared" ref="WUT28" si="16095">WUR28*$C$28</f>
        <v>0</v>
      </c>
      <c r="WUU28" s="222">
        <f t="shared" ref="WUU28" si="16096">WUS28*$C$28</f>
        <v>6.4622712095093881E+107</v>
      </c>
      <c r="WUV28" s="222">
        <f t="shared" ref="WUV28" si="16097">WUT28*$C$28</f>
        <v>0</v>
      </c>
      <c r="WUW28" s="222">
        <f t="shared" ref="WUW28" si="16098">WUU28*$C$28</f>
        <v>6.65613934579467E+107</v>
      </c>
      <c r="WUX28" s="222">
        <f t="shared" ref="WUX28" si="16099">WUV28*$C$28</f>
        <v>0</v>
      </c>
      <c r="WUY28" s="222">
        <f t="shared" ref="WUY28" si="16100">WUW28*$C$28</f>
        <v>6.85582352616851E+107</v>
      </c>
      <c r="WUZ28" s="222">
        <f t="shared" ref="WUZ28" si="16101">WUX28*$C$28</f>
        <v>0</v>
      </c>
      <c r="WVA28" s="222">
        <f t="shared" ref="WVA28" si="16102">WUY28*$C$28</f>
        <v>7.061498231953566E+107</v>
      </c>
      <c r="WVB28" s="222">
        <f t="shared" ref="WVB28" si="16103">WUZ28*$C$28</f>
        <v>0</v>
      </c>
      <c r="WVC28" s="222">
        <f t="shared" ref="WVC28" si="16104">WVA28*$C$28</f>
        <v>7.2733431789121731E+107</v>
      </c>
      <c r="WVD28" s="222">
        <f t="shared" ref="WVD28" si="16105">WVB28*$C$28</f>
        <v>0</v>
      </c>
      <c r="WVE28" s="222">
        <f t="shared" ref="WVE28" si="16106">WVC28*$C$28</f>
        <v>7.491543474279538E+107</v>
      </c>
      <c r="WVF28" s="222">
        <f t="shared" ref="WVF28" si="16107">WVD28*$C$28</f>
        <v>0</v>
      </c>
      <c r="WVG28" s="222">
        <f t="shared" ref="WVG28" si="16108">WVE28*$C$28</f>
        <v>7.7162897785079249E+107</v>
      </c>
      <c r="WVH28" s="222">
        <f t="shared" ref="WVH28" si="16109">WVF28*$C$28</f>
        <v>0</v>
      </c>
      <c r="WVI28" s="222">
        <f t="shared" ref="WVI28" si="16110">WVG28*$C$28</f>
        <v>7.9477784718631624E+107</v>
      </c>
      <c r="WVJ28" s="222">
        <f t="shared" ref="WVJ28" si="16111">WVH28*$C$28</f>
        <v>0</v>
      </c>
      <c r="WVK28" s="222">
        <f t="shared" ref="WVK28" si="16112">WVI28*$C$28</f>
        <v>8.1862118260190578E+107</v>
      </c>
      <c r="WVL28" s="222">
        <f t="shared" ref="WVL28" si="16113">WVJ28*$C$28</f>
        <v>0</v>
      </c>
      <c r="WVM28" s="222">
        <f t="shared" ref="WVM28" si="16114">WVK28*$C$28</f>
        <v>8.4317981807996302E+107</v>
      </c>
      <c r="WVN28" s="222">
        <f t="shared" ref="WVN28" si="16115">WVL28*$C$28</f>
        <v>0</v>
      </c>
      <c r="WVO28" s="222">
        <f t="shared" ref="WVO28" si="16116">WVM28*$C$28</f>
        <v>8.6847521262236192E+107</v>
      </c>
      <c r="WVP28" s="222">
        <f t="shared" ref="WVP28" si="16117">WVN28*$C$28</f>
        <v>0</v>
      </c>
      <c r="WVQ28" s="222">
        <f t="shared" ref="WVQ28" si="16118">WVO28*$C$28</f>
        <v>8.945294690010328E+107</v>
      </c>
      <c r="WVR28" s="222">
        <f t="shared" ref="WVR28" si="16119">WVP28*$C$28</f>
        <v>0</v>
      </c>
      <c r="WVS28" s="222">
        <f t="shared" ref="WVS28" si="16120">WVQ28*$C$28</f>
        <v>9.2136535307106385E+107</v>
      </c>
      <c r="WVT28" s="222">
        <f t="shared" ref="WVT28" si="16121">WVR28*$C$28</f>
        <v>0</v>
      </c>
      <c r="WVU28" s="222">
        <f t="shared" ref="WVU28" si="16122">WVS28*$C$28</f>
        <v>9.4900631366319579E+107</v>
      </c>
      <c r="WVV28" s="222">
        <f t="shared" ref="WVV28" si="16123">WVT28*$C$28</f>
        <v>0</v>
      </c>
      <c r="WVW28" s="222">
        <f t="shared" ref="WVW28" si="16124">WVU28*$C$28</f>
        <v>9.7747650307309169E+107</v>
      </c>
      <c r="WVX28" s="222">
        <f t="shared" ref="WVX28" si="16125">WVV28*$C$28</f>
        <v>0</v>
      </c>
      <c r="WVY28" s="222">
        <f t="shared" ref="WVY28" si="16126">WVW28*$C$28</f>
        <v>1.0068007981652844E+108</v>
      </c>
      <c r="WVZ28" s="222">
        <f t="shared" ref="WVZ28" si="16127">WVX28*$C$28</f>
        <v>0</v>
      </c>
      <c r="WWA28" s="222">
        <f t="shared" ref="WWA28" si="16128">WVY28*$C$28</f>
        <v>1.0370048221102429E+108</v>
      </c>
      <c r="WWB28" s="222">
        <f t="shared" ref="WWB28" si="16129">WVZ28*$C$28</f>
        <v>0</v>
      </c>
      <c r="WWC28" s="222">
        <f t="shared" ref="WWC28" si="16130">WWA28*$C$28</f>
        <v>1.0681149667735503E+108</v>
      </c>
      <c r="WWD28" s="222">
        <f t="shared" ref="WWD28" si="16131">WWB28*$C$28</f>
        <v>0</v>
      </c>
      <c r="WWE28" s="222">
        <f t="shared" ref="WWE28" si="16132">WWC28*$C$28</f>
        <v>1.1001584157767568E+108</v>
      </c>
      <c r="WWF28" s="222">
        <f t="shared" ref="WWF28" si="16133">WWD28*$C$28</f>
        <v>0</v>
      </c>
      <c r="WWG28" s="222">
        <f t="shared" ref="WWG28" si="16134">WWE28*$C$28</f>
        <v>1.1331631682500596E+108</v>
      </c>
      <c r="WWH28" s="222">
        <f t="shared" ref="WWH28" si="16135">WWF28*$C$28</f>
        <v>0</v>
      </c>
      <c r="WWI28" s="222">
        <f t="shared" ref="WWI28" si="16136">WWG28*$C$28</f>
        <v>1.1671580632975614E+108</v>
      </c>
      <c r="WWJ28" s="222">
        <f t="shared" ref="WWJ28" si="16137">WWH28*$C$28</f>
        <v>0</v>
      </c>
      <c r="WWK28" s="222">
        <f t="shared" ref="WWK28" si="16138">WWI28*$C$28</f>
        <v>1.2021728051964882E+108</v>
      </c>
      <c r="WWL28" s="222">
        <f t="shared" ref="WWL28" si="16139">WWJ28*$C$28</f>
        <v>0</v>
      </c>
      <c r="WWM28" s="222">
        <f t="shared" ref="WWM28" si="16140">WWK28*$C$28</f>
        <v>1.2382379893523829E+108</v>
      </c>
      <c r="WWN28" s="222">
        <f t="shared" ref="WWN28" si="16141">WWL28*$C$28</f>
        <v>0</v>
      </c>
      <c r="WWO28" s="222">
        <f t="shared" ref="WWO28" si="16142">WWM28*$C$28</f>
        <v>1.2753851290329544E+108</v>
      </c>
      <c r="WWP28" s="222">
        <f t="shared" ref="WWP28" si="16143">WWN28*$C$28</f>
        <v>0</v>
      </c>
      <c r="WWQ28" s="222">
        <f t="shared" ref="WWQ28" si="16144">WWO28*$C$28</f>
        <v>1.3136466829039431E+108</v>
      </c>
      <c r="WWR28" s="222">
        <f t="shared" ref="WWR28" si="16145">WWP28*$C$28</f>
        <v>0</v>
      </c>
      <c r="WWS28" s="222">
        <f t="shared" ref="WWS28" si="16146">WWQ28*$C$28</f>
        <v>1.3530560833910614E+108</v>
      </c>
      <c r="WWT28" s="222">
        <f t="shared" ref="WWT28" si="16147">WWR28*$C$28</f>
        <v>0</v>
      </c>
      <c r="WWU28" s="222">
        <f t="shared" ref="WWU28" si="16148">WWS28*$C$28</f>
        <v>1.3936477658927933E+108</v>
      </c>
      <c r="WWV28" s="222">
        <f t="shared" ref="WWV28" si="16149">WWT28*$C$28</f>
        <v>0</v>
      </c>
      <c r="WWW28" s="222">
        <f t="shared" ref="WWW28" si="16150">WWU28*$C$28</f>
        <v>1.4354571988695771E+108</v>
      </c>
      <c r="WWX28" s="222">
        <f t="shared" ref="WWX28" si="16151">WWV28*$C$28</f>
        <v>0</v>
      </c>
      <c r="WWY28" s="222">
        <f t="shared" ref="WWY28" si="16152">WWW28*$C$28</f>
        <v>1.4785209148356644E+108</v>
      </c>
      <c r="WWZ28" s="222">
        <f t="shared" ref="WWZ28" si="16153">WWX28*$C$28</f>
        <v>0</v>
      </c>
      <c r="WXA28" s="222">
        <f t="shared" ref="WXA28" si="16154">WWY28*$C$28</f>
        <v>1.5228765422807344E+108</v>
      </c>
      <c r="WXB28" s="222">
        <f t="shared" ref="WXB28" si="16155">WWZ28*$C$28</f>
        <v>0</v>
      </c>
      <c r="WXC28" s="222">
        <f t="shared" ref="WXC28" si="16156">WXA28*$C$28</f>
        <v>1.5685628385491564E+108</v>
      </c>
      <c r="WXD28" s="222">
        <f t="shared" ref="WXD28" si="16157">WXB28*$C$28</f>
        <v>0</v>
      </c>
      <c r="WXE28" s="222">
        <f t="shared" ref="WXE28" si="16158">WXC28*$C$28</f>
        <v>1.6156197237056311E+108</v>
      </c>
      <c r="WXF28" s="222">
        <f t="shared" ref="WXF28" si="16159">WXD28*$C$28</f>
        <v>0</v>
      </c>
      <c r="WXG28" s="222">
        <f t="shared" ref="WXG28" si="16160">WXE28*$C$28</f>
        <v>1.6640883154168002E+108</v>
      </c>
      <c r="WXH28" s="222">
        <f t="shared" ref="WXH28" si="16161">WXF28*$C$28</f>
        <v>0</v>
      </c>
      <c r="WXI28" s="222">
        <f t="shared" ref="WXI28" si="16162">WXG28*$C$28</f>
        <v>1.7140109648793042E+108</v>
      </c>
      <c r="WXJ28" s="222">
        <f t="shared" ref="WXJ28" si="16163">WXH28*$C$28</f>
        <v>0</v>
      </c>
      <c r="WXK28" s="222">
        <f t="shared" ref="WXK28" si="16164">WXI28*$C$28</f>
        <v>1.7654312938256835E+108</v>
      </c>
      <c r="WXL28" s="222">
        <f t="shared" ref="WXL28" si="16165">WXJ28*$C$28</f>
        <v>0</v>
      </c>
      <c r="WXM28" s="222">
        <f t="shared" ref="WXM28" si="16166">WXK28*$C$28</f>
        <v>1.8183942326404541E+108</v>
      </c>
      <c r="WXN28" s="222">
        <f t="shared" ref="WXN28" si="16167">WXL28*$C$28</f>
        <v>0</v>
      </c>
      <c r="WXO28" s="222">
        <f t="shared" ref="WXO28" si="16168">WXM28*$C$28</f>
        <v>1.8729460596196676E+108</v>
      </c>
      <c r="WXP28" s="222">
        <f t="shared" ref="WXP28" si="16169">WXN28*$C$28</f>
        <v>0</v>
      </c>
      <c r="WXQ28" s="222">
        <f t="shared" ref="WXQ28" si="16170">WXO28*$C$28</f>
        <v>1.9291344414082578E+108</v>
      </c>
      <c r="WXR28" s="222">
        <f t="shared" ref="WXR28" si="16171">WXP28*$C$28</f>
        <v>0</v>
      </c>
      <c r="WXS28" s="222">
        <f t="shared" ref="WXS28" si="16172">WXQ28*$C$28</f>
        <v>1.9870084746505057E+108</v>
      </c>
      <c r="WXT28" s="222">
        <f t="shared" ref="WXT28" si="16173">WXR28*$C$28</f>
        <v>0</v>
      </c>
      <c r="WXU28" s="222">
        <f t="shared" ref="WXU28" si="16174">WXS28*$C$28</f>
        <v>2.0466187288900208E+108</v>
      </c>
      <c r="WXV28" s="222">
        <f t="shared" ref="WXV28" si="16175">WXT28*$C$28</f>
        <v>0</v>
      </c>
      <c r="WXW28" s="222">
        <f t="shared" ref="WXW28" si="16176">WXU28*$C$28</f>
        <v>2.1080172907567215E+108</v>
      </c>
      <c r="WXX28" s="222">
        <f t="shared" ref="WXX28" si="16177">WXV28*$C$28</f>
        <v>0</v>
      </c>
      <c r="WXY28" s="222">
        <f t="shared" ref="WXY28" si="16178">WXW28*$C$28</f>
        <v>2.1712578094794231E+108</v>
      </c>
      <c r="WXZ28" s="222">
        <f t="shared" ref="WXZ28" si="16179">WXX28*$C$28</f>
        <v>0</v>
      </c>
      <c r="WYA28" s="222">
        <f t="shared" ref="WYA28" si="16180">WXY28*$C$28</f>
        <v>2.2363955437638059E+108</v>
      </c>
      <c r="WYB28" s="222">
        <f t="shared" ref="WYB28" si="16181">WXZ28*$C$28</f>
        <v>0</v>
      </c>
      <c r="WYC28" s="222">
        <f t="shared" ref="WYC28" si="16182">WYA28*$C$28</f>
        <v>2.3034874100767202E+108</v>
      </c>
      <c r="WYD28" s="222">
        <f t="shared" ref="WYD28" si="16183">WYB28*$C$28</f>
        <v>0</v>
      </c>
      <c r="WYE28" s="222">
        <f t="shared" ref="WYE28" si="16184">WYC28*$C$28</f>
        <v>2.3725920323790218E+108</v>
      </c>
      <c r="WYF28" s="222">
        <f t="shared" ref="WYF28" si="16185">WYD28*$C$28</f>
        <v>0</v>
      </c>
      <c r="WYG28" s="222">
        <f t="shared" ref="WYG28" si="16186">WYE28*$C$28</f>
        <v>2.4437697933503926E+108</v>
      </c>
      <c r="WYH28" s="222">
        <f t="shared" ref="WYH28" si="16187">WYF28*$C$28</f>
        <v>0</v>
      </c>
      <c r="WYI28" s="222">
        <f t="shared" ref="WYI28" si="16188">WYG28*$C$28</f>
        <v>2.5170828871509045E+108</v>
      </c>
      <c r="WYJ28" s="222">
        <f t="shared" ref="WYJ28" si="16189">WYH28*$C$28</f>
        <v>0</v>
      </c>
      <c r="WYK28" s="222">
        <f t="shared" ref="WYK28" si="16190">WYI28*$C$28</f>
        <v>2.5925953737654318E+108</v>
      </c>
      <c r="WYL28" s="222">
        <f t="shared" ref="WYL28" si="16191">WYJ28*$C$28</f>
        <v>0</v>
      </c>
      <c r="WYM28" s="222">
        <f t="shared" ref="WYM28" si="16192">WYK28*$C$28</f>
        <v>2.6703732349783948E+108</v>
      </c>
      <c r="WYN28" s="222">
        <f t="shared" ref="WYN28" si="16193">WYL28*$C$28</f>
        <v>0</v>
      </c>
      <c r="WYO28" s="222">
        <f t="shared" ref="WYO28" si="16194">WYM28*$C$28</f>
        <v>2.7504844320277468E+108</v>
      </c>
      <c r="WYP28" s="222">
        <f t="shared" ref="WYP28" si="16195">WYN28*$C$28</f>
        <v>0</v>
      </c>
      <c r="WYQ28" s="222">
        <f t="shared" ref="WYQ28" si="16196">WYO28*$C$28</f>
        <v>2.8329989649885791E+108</v>
      </c>
      <c r="WYR28" s="222">
        <f t="shared" ref="WYR28" si="16197">WYP28*$C$28</f>
        <v>0</v>
      </c>
      <c r="WYS28" s="222">
        <f t="shared" ref="WYS28" si="16198">WYQ28*$C$28</f>
        <v>2.9179889339382363E+108</v>
      </c>
      <c r="WYT28" s="222">
        <f t="shared" ref="WYT28" si="16199">WYR28*$C$28</f>
        <v>0</v>
      </c>
      <c r="WYU28" s="222">
        <f t="shared" ref="WYU28" si="16200">WYS28*$C$28</f>
        <v>3.0055286019563834E+108</v>
      </c>
      <c r="WYV28" s="222">
        <f t="shared" ref="WYV28" si="16201">WYT28*$C$28</f>
        <v>0</v>
      </c>
      <c r="WYW28" s="222">
        <f t="shared" ref="WYW28" si="16202">WYU28*$C$28</f>
        <v>3.0956944600150749E+108</v>
      </c>
      <c r="WYX28" s="222">
        <f t="shared" ref="WYX28" si="16203">WYV28*$C$28</f>
        <v>0</v>
      </c>
      <c r="WYY28" s="222">
        <f t="shared" ref="WYY28" si="16204">WYW28*$C$28</f>
        <v>3.188565293815527E+108</v>
      </c>
      <c r="WYZ28" s="222">
        <f t="shared" ref="WYZ28" si="16205">WYX28*$C$28</f>
        <v>0</v>
      </c>
      <c r="WZA28" s="222">
        <f t="shared" ref="WZA28" si="16206">WYY28*$C$28</f>
        <v>3.2842222526299928E+108</v>
      </c>
      <c r="WZB28" s="222">
        <f t="shared" ref="WZB28" si="16207">WYZ28*$C$28</f>
        <v>0</v>
      </c>
      <c r="WZC28" s="222">
        <f t="shared" ref="WZC28" si="16208">WZA28*$C$28</f>
        <v>3.3827489202088927E+108</v>
      </c>
      <c r="WZD28" s="222">
        <f t="shared" ref="WZD28" si="16209">WZB28*$C$28</f>
        <v>0</v>
      </c>
      <c r="WZE28" s="222">
        <f t="shared" ref="WZE28" si="16210">WZC28*$C$28</f>
        <v>3.4842313878151595E+108</v>
      </c>
      <c r="WZF28" s="222">
        <f t="shared" ref="WZF28" si="16211">WZD28*$C$28</f>
        <v>0</v>
      </c>
      <c r="WZG28" s="222">
        <f t="shared" ref="WZG28" si="16212">WZE28*$C$28</f>
        <v>3.5887583294496142E+108</v>
      </c>
      <c r="WZH28" s="222">
        <f t="shared" ref="WZH28" si="16213">WZF28*$C$28</f>
        <v>0</v>
      </c>
      <c r="WZI28" s="222">
        <f t="shared" ref="WZI28" si="16214">WZG28*$C$28</f>
        <v>3.6964210793331028E+108</v>
      </c>
      <c r="WZJ28" s="222">
        <f t="shared" ref="WZJ28" si="16215">WZH28*$C$28</f>
        <v>0</v>
      </c>
      <c r="WZK28" s="222">
        <f t="shared" ref="WZK28" si="16216">WZI28*$C$28</f>
        <v>3.807313711713096E+108</v>
      </c>
      <c r="WZL28" s="222">
        <f t="shared" ref="WZL28" si="16217">WZJ28*$C$28</f>
        <v>0</v>
      </c>
      <c r="WZM28" s="222">
        <f t="shared" ref="WZM28" si="16218">WZK28*$C$28</f>
        <v>3.921533123064489E+108</v>
      </c>
      <c r="WZN28" s="222">
        <f t="shared" ref="WZN28" si="16219">WZL28*$C$28</f>
        <v>0</v>
      </c>
      <c r="WZO28" s="222">
        <f t="shared" ref="WZO28" si="16220">WZM28*$C$28</f>
        <v>4.039179116756424E+108</v>
      </c>
      <c r="WZP28" s="222">
        <f t="shared" ref="WZP28" si="16221">WZN28*$C$28</f>
        <v>0</v>
      </c>
      <c r="WZQ28" s="222">
        <f t="shared" ref="WZQ28" si="16222">WZO28*$C$28</f>
        <v>4.1603544902591167E+108</v>
      </c>
      <c r="WZR28" s="222">
        <f t="shared" ref="WZR28" si="16223">WZP28*$C$28</f>
        <v>0</v>
      </c>
      <c r="WZS28" s="222">
        <f t="shared" ref="WZS28" si="16224">WZQ28*$C$28</f>
        <v>4.2851651249668906E+108</v>
      </c>
      <c r="WZT28" s="222">
        <f t="shared" ref="WZT28" si="16225">WZR28*$C$28</f>
        <v>0</v>
      </c>
      <c r="WZU28" s="222">
        <f t="shared" ref="WZU28" si="16226">WZS28*$C$28</f>
        <v>4.4137200787158972E+108</v>
      </c>
      <c r="WZV28" s="222">
        <f t="shared" ref="WZV28" si="16227">WZT28*$C$28</f>
        <v>0</v>
      </c>
      <c r="WZW28" s="222">
        <f t="shared" ref="WZW28" si="16228">WZU28*$C$28</f>
        <v>4.5461316810773741E+108</v>
      </c>
      <c r="WZX28" s="222">
        <f t="shared" ref="WZX28" si="16229">WZV28*$C$28</f>
        <v>0</v>
      </c>
      <c r="WZY28" s="222">
        <f t="shared" ref="WZY28" si="16230">WZW28*$C$28</f>
        <v>4.6825156315096952E+108</v>
      </c>
      <c r="WZZ28" s="222">
        <f t="shared" ref="WZZ28" si="16231">WZX28*$C$28</f>
        <v>0</v>
      </c>
      <c r="XAA28" s="222">
        <f t="shared" ref="XAA28" si="16232">WZY28*$C$28</f>
        <v>4.8229911004549866E+108</v>
      </c>
      <c r="XAB28" s="222">
        <f t="shared" ref="XAB28" si="16233">WZZ28*$C$28</f>
        <v>0</v>
      </c>
      <c r="XAC28" s="222">
        <f t="shared" ref="XAC28" si="16234">XAA28*$C$28</f>
        <v>4.9676808334686368E+108</v>
      </c>
      <c r="XAD28" s="222">
        <f t="shared" ref="XAD28" si="16235">XAB28*$C$28</f>
        <v>0</v>
      </c>
      <c r="XAE28" s="222">
        <f t="shared" ref="XAE28" si="16236">XAC28*$C$28</f>
        <v>5.1167112584726965E+108</v>
      </c>
      <c r="XAF28" s="222">
        <f t="shared" ref="XAF28" si="16237">XAD28*$C$28</f>
        <v>0</v>
      </c>
      <c r="XAG28" s="222">
        <f t="shared" ref="XAG28" si="16238">XAE28*$C$28</f>
        <v>5.2702125962268771E+108</v>
      </c>
      <c r="XAH28" s="222">
        <f t="shared" ref="XAH28" si="16239">XAF28*$C$28</f>
        <v>0</v>
      </c>
      <c r="XAI28" s="222">
        <f t="shared" ref="XAI28" si="16240">XAG28*$C$28</f>
        <v>5.4283189741136836E+108</v>
      </c>
      <c r="XAJ28" s="222">
        <f t="shared" ref="XAJ28" si="16241">XAH28*$C$28</f>
        <v>0</v>
      </c>
      <c r="XAK28" s="222">
        <f t="shared" ref="XAK28" si="16242">XAI28*$C$28</f>
        <v>5.5911685433370946E+108</v>
      </c>
      <c r="XAL28" s="222">
        <f t="shared" ref="XAL28" si="16243">XAJ28*$C$28</f>
        <v>0</v>
      </c>
      <c r="XAM28" s="222">
        <f t="shared" ref="XAM28" si="16244">XAK28*$C$28</f>
        <v>5.7589035996372075E+108</v>
      </c>
      <c r="XAN28" s="222">
        <f t="shared" ref="XAN28" si="16245">XAL28*$C$28</f>
        <v>0</v>
      </c>
      <c r="XAO28" s="222">
        <f t="shared" ref="XAO28" si="16246">XAM28*$C$28</f>
        <v>5.9316707076263242E+108</v>
      </c>
      <c r="XAP28" s="222">
        <f t="shared" ref="XAP28" si="16247">XAN28*$C$28</f>
        <v>0</v>
      </c>
      <c r="XAQ28" s="222">
        <f t="shared" ref="XAQ28" si="16248">XAO28*$C$28</f>
        <v>6.109620828855114E+108</v>
      </c>
      <c r="XAR28" s="222">
        <f t="shared" ref="XAR28" si="16249">XAP28*$C$28</f>
        <v>0</v>
      </c>
      <c r="XAS28" s="222">
        <f t="shared" ref="XAS28" si="16250">XAQ28*$C$28</f>
        <v>6.2929094537207674E+108</v>
      </c>
      <c r="XAT28" s="222">
        <f t="shared" ref="XAT28" si="16251">XAR28*$C$28</f>
        <v>0</v>
      </c>
      <c r="XAU28" s="222">
        <f t="shared" ref="XAU28" si="16252">XAS28*$C$28</f>
        <v>6.4816967373323911E+108</v>
      </c>
      <c r="XAV28" s="222">
        <f t="shared" ref="XAV28" si="16253">XAT28*$C$28</f>
        <v>0</v>
      </c>
      <c r="XAW28" s="222">
        <f t="shared" ref="XAW28" si="16254">XAU28*$C$28</f>
        <v>6.6761476394523626E+108</v>
      </c>
      <c r="XAX28" s="222">
        <f t="shared" ref="XAX28" si="16255">XAV28*$C$28</f>
        <v>0</v>
      </c>
      <c r="XAY28" s="222">
        <f t="shared" ref="XAY28" si="16256">XAW28*$C$28</f>
        <v>6.8764320686359335E+108</v>
      </c>
      <c r="XAZ28" s="222">
        <f t="shared" ref="XAZ28" si="16257">XAX28*$C$28</f>
        <v>0</v>
      </c>
      <c r="XBA28" s="222">
        <f t="shared" ref="XBA28" si="16258">XAY28*$C$28</f>
        <v>7.0827250306950118E+108</v>
      </c>
      <c r="XBB28" s="222">
        <f t="shared" ref="XBB28" si="16259">XAZ28*$C$28</f>
        <v>0</v>
      </c>
      <c r="XBC28" s="222">
        <f t="shared" ref="XBC28" si="16260">XBA28*$C$28</f>
        <v>7.2952067816158619E+108</v>
      </c>
      <c r="XBD28" s="222">
        <f t="shared" ref="XBD28" si="16261">XBB28*$C$28</f>
        <v>0</v>
      </c>
      <c r="XBE28" s="222">
        <f t="shared" ref="XBE28" si="16262">XBC28*$C$28</f>
        <v>7.5140629850643381E+108</v>
      </c>
      <c r="XBF28" s="222">
        <f t="shared" ref="XBF28" si="16263">XBD28*$C$28</f>
        <v>0</v>
      </c>
      <c r="XBG28" s="222">
        <f t="shared" ref="XBG28" si="16264">XBE28*$C$28</f>
        <v>7.7394848746162683E+108</v>
      </c>
      <c r="XBH28" s="222">
        <f t="shared" ref="XBH28" si="16265">XBF28*$C$28</f>
        <v>0</v>
      </c>
      <c r="XBI28" s="222">
        <f t="shared" ref="XBI28" si="16266">XBG28*$C$28</f>
        <v>7.9716694208547566E+108</v>
      </c>
      <c r="XBJ28" s="222">
        <f t="shared" ref="XBJ28" si="16267">XBH28*$C$28</f>
        <v>0</v>
      </c>
      <c r="XBK28" s="222">
        <f t="shared" ref="XBK28" si="16268">XBI28*$C$28</f>
        <v>8.2108195034803993E+108</v>
      </c>
      <c r="XBL28" s="222">
        <f t="shared" ref="XBL28" si="16269">XBJ28*$C$28</f>
        <v>0</v>
      </c>
      <c r="XBM28" s="222">
        <f t="shared" ref="XBM28" si="16270">XBK28*$C$28</f>
        <v>8.457144088584811E+108</v>
      </c>
      <c r="XBN28" s="222">
        <f t="shared" ref="XBN28" si="16271">XBL28*$C$28</f>
        <v>0</v>
      </c>
      <c r="XBO28" s="222">
        <f t="shared" ref="XBO28" si="16272">XBM28*$C$28</f>
        <v>8.7108584112423555E+108</v>
      </c>
      <c r="XBP28" s="222">
        <f t="shared" ref="XBP28" si="16273">XBN28*$C$28</f>
        <v>0</v>
      </c>
      <c r="XBQ28" s="222">
        <f t="shared" ref="XBQ28" si="16274">XBO28*$C$28</f>
        <v>8.9721841635796265E+108</v>
      </c>
      <c r="XBR28" s="222">
        <f t="shared" ref="XBR28" si="16275">XBP28*$C$28</f>
        <v>0</v>
      </c>
      <c r="XBS28" s="222">
        <f t="shared" ref="XBS28" si="16276">XBQ28*$C$28</f>
        <v>9.2413496884870153E+108</v>
      </c>
      <c r="XBT28" s="222">
        <f t="shared" ref="XBT28" si="16277">XBR28*$C$28</f>
        <v>0</v>
      </c>
      <c r="XBU28" s="222">
        <f t="shared" ref="XBU28" si="16278">XBS28*$C$28</f>
        <v>9.5185901791416256E+108</v>
      </c>
      <c r="XBV28" s="222">
        <f t="shared" ref="XBV28" si="16279">XBT28*$C$28</f>
        <v>0</v>
      </c>
      <c r="XBW28" s="222">
        <f t="shared" ref="XBW28" si="16280">XBU28*$C$28</f>
        <v>9.8041478845158742E+108</v>
      </c>
      <c r="XBX28" s="222">
        <f t="shared" ref="XBX28" si="16281">XBV28*$C$28</f>
        <v>0</v>
      </c>
      <c r="XBY28" s="222">
        <f t="shared" ref="XBY28" si="16282">XBW28*$C$28</f>
        <v>1.009827232105135E+109</v>
      </c>
      <c r="XBZ28" s="222">
        <f t="shared" ref="XBZ28" si="16283">XBX28*$C$28</f>
        <v>0</v>
      </c>
      <c r="XCA28" s="222">
        <f t="shared" ref="XCA28" si="16284">XBY28*$C$28</f>
        <v>1.0401220490682892E+109</v>
      </c>
      <c r="XCB28" s="222">
        <f t="shared" ref="XCB28" si="16285">XBZ28*$C$28</f>
        <v>0</v>
      </c>
      <c r="XCC28" s="222">
        <f t="shared" ref="XCC28" si="16286">XCA28*$C$28</f>
        <v>1.0713257105403379E+109</v>
      </c>
      <c r="XCD28" s="222">
        <f t="shared" ref="XCD28" si="16287">XCB28*$C$28</f>
        <v>0</v>
      </c>
      <c r="XCE28" s="222">
        <f t="shared" ref="XCE28" si="16288">XCC28*$C$28</f>
        <v>1.103465481856548E+109</v>
      </c>
      <c r="XCF28" s="222">
        <f t="shared" ref="XCF28" si="16289">XCD28*$C$28</f>
        <v>0</v>
      </c>
      <c r="XCG28" s="222">
        <f t="shared" ref="XCG28" si="16290">XCE28*$C$28</f>
        <v>1.1365694463122444E+109</v>
      </c>
      <c r="XCH28" s="222">
        <f t="shared" ref="XCH28" si="16291">XCF28*$C$28</f>
        <v>0</v>
      </c>
      <c r="XCI28" s="222">
        <f t="shared" ref="XCI28" si="16292">XCG28*$C$28</f>
        <v>1.1706665297016119E+109</v>
      </c>
      <c r="XCJ28" s="222">
        <f t="shared" ref="XCJ28" si="16293">XCH28*$C$28</f>
        <v>0</v>
      </c>
      <c r="XCK28" s="222">
        <f t="shared" ref="XCK28" si="16294">XCI28*$C$28</f>
        <v>1.2057865255926603E+109</v>
      </c>
      <c r="XCL28" s="222">
        <f t="shared" ref="XCL28" si="16295">XCJ28*$C$28</f>
        <v>0</v>
      </c>
      <c r="XCM28" s="222">
        <f t="shared" ref="XCM28" si="16296">XCK28*$C$28</f>
        <v>1.2419601213604403E+109</v>
      </c>
      <c r="XCN28" s="222">
        <f t="shared" ref="XCN28" si="16297">XCL28*$C$28</f>
        <v>0</v>
      </c>
      <c r="XCO28" s="222">
        <f t="shared" ref="XCO28" si="16298">XCM28*$C$28</f>
        <v>1.2792189250012534E+109</v>
      </c>
      <c r="XCP28" s="222">
        <f t="shared" ref="XCP28" si="16299">XCN28*$C$28</f>
        <v>0</v>
      </c>
      <c r="XCQ28" s="222">
        <f t="shared" ref="XCQ28" si="16300">XCO28*$C$28</f>
        <v>1.3175954927512911E+109</v>
      </c>
      <c r="XCR28" s="222">
        <f t="shared" ref="XCR28" si="16301">XCP28*$C$28</f>
        <v>0</v>
      </c>
      <c r="XCS28" s="222">
        <f t="shared" ref="XCS28" si="16302">XCQ28*$C$28</f>
        <v>1.3571233575338298E+109</v>
      </c>
      <c r="XCT28" s="222">
        <f t="shared" ref="XCT28" si="16303">XCR28*$C$28</f>
        <v>0</v>
      </c>
      <c r="XCU28" s="222">
        <f t="shared" ref="XCU28" si="16304">XCS28*$C$28</f>
        <v>1.3978370582598448E+109</v>
      </c>
      <c r="XCV28" s="222">
        <f t="shared" ref="XCV28" si="16305">XCT28*$C$28</f>
        <v>0</v>
      </c>
      <c r="XCW28" s="222">
        <f t="shared" ref="XCW28" si="16306">XCU28*$C$28</f>
        <v>1.4397721700076401E+109</v>
      </c>
      <c r="XCX28" s="222">
        <f t="shared" ref="XCX28" si="16307">XCV28*$C$28</f>
        <v>0</v>
      </c>
      <c r="XCY28" s="222">
        <f t="shared" ref="XCY28" si="16308">XCW28*$C$28</f>
        <v>1.4829653351078694E+109</v>
      </c>
      <c r="XCZ28" s="222">
        <f t="shared" ref="XCZ28" si="16309">XCX28*$C$28</f>
        <v>0</v>
      </c>
      <c r="XDA28" s="222">
        <f t="shared" ref="XDA28" si="16310">XCY28*$C$28</f>
        <v>1.5274542951611054E+109</v>
      </c>
      <c r="XDB28" s="222">
        <f t="shared" ref="XDB28" si="16311">XCZ28*$C$28</f>
        <v>0</v>
      </c>
      <c r="XDC28" s="222">
        <f t="shared" ref="XDC28" si="16312">XDA28*$C$28</f>
        <v>1.5732779240159385E+109</v>
      </c>
      <c r="XDD28" s="222">
        <f t="shared" ref="XDD28" si="16313">XDB28*$C$28</f>
        <v>0</v>
      </c>
      <c r="XDE28" s="222">
        <f t="shared" ref="XDE28" si="16314">XDC28*$C$28</f>
        <v>1.6204762617364166E+109</v>
      </c>
      <c r="XDF28" s="222">
        <f t="shared" ref="XDF28" si="16315">XDD28*$C$28</f>
        <v>0</v>
      </c>
      <c r="XDG28" s="222">
        <f t="shared" ref="XDG28" si="16316">XDE28*$C$28</f>
        <v>1.6690905495885092E+109</v>
      </c>
      <c r="XDH28" s="222">
        <f t="shared" ref="XDH28" si="16317">XDF28*$C$28</f>
        <v>0</v>
      </c>
      <c r="XDI28" s="222">
        <f t="shared" ref="XDI28" si="16318">XDG28*$C$28</f>
        <v>1.7191632660761645E+109</v>
      </c>
      <c r="XDJ28" s="222">
        <f t="shared" ref="XDJ28" si="16319">XDH28*$C$28</f>
        <v>0</v>
      </c>
      <c r="XDK28" s="222">
        <f t="shared" ref="XDK28" si="16320">XDI28*$C$28</f>
        <v>1.7707381640584495E+109</v>
      </c>
      <c r="XDL28" s="222">
        <f t="shared" ref="XDL28" si="16321">XDJ28*$C$28</f>
        <v>0</v>
      </c>
      <c r="XDM28" s="222">
        <f t="shared" ref="XDM28" si="16322">XDK28*$C$28</f>
        <v>1.8238603089802031E+109</v>
      </c>
      <c r="XDN28" s="222">
        <f t="shared" ref="XDN28" si="16323">XDL28*$C$28</f>
        <v>0</v>
      </c>
      <c r="XDO28" s="222">
        <f t="shared" ref="XDO28" si="16324">XDM28*$C$28</f>
        <v>1.8785761182496092E+109</v>
      </c>
      <c r="XDP28" s="222">
        <f t="shared" ref="XDP28" si="16325">XDN28*$C$28</f>
        <v>0</v>
      </c>
      <c r="XDQ28" s="222">
        <f t="shared" ref="XDQ28" si="16326">XDO28*$C$28</f>
        <v>1.9349334017970973E+109</v>
      </c>
      <c r="XDR28" s="222">
        <f t="shared" ref="XDR28" si="16327">XDP28*$C$28</f>
        <v>0</v>
      </c>
      <c r="XDS28" s="222">
        <f t="shared" ref="XDS28" si="16328">XDQ28*$C$28</f>
        <v>1.9929814038510101E+109</v>
      </c>
      <c r="XDT28" s="222">
        <f t="shared" ref="XDT28" si="16329">XDR28*$C$28</f>
        <v>0</v>
      </c>
      <c r="XDU28" s="222">
        <f t="shared" ref="XDU28" si="16330">XDS28*$C$28</f>
        <v>2.0527708459665403E+109</v>
      </c>
      <c r="XDV28" s="222">
        <f t="shared" ref="XDV28" si="16331">XDT28*$C$28</f>
        <v>0</v>
      </c>
      <c r="XDW28" s="222">
        <f t="shared" ref="XDW28" si="16332">XDU28*$C$28</f>
        <v>2.1143539713455368E+109</v>
      </c>
      <c r="XDX28" s="222">
        <f t="shared" ref="XDX28" si="16333">XDV28*$C$28</f>
        <v>0</v>
      </c>
      <c r="XDY28" s="222">
        <f t="shared" ref="XDY28" si="16334">XDW28*$C$28</f>
        <v>2.1777845904859031E+109</v>
      </c>
      <c r="XDZ28" s="222">
        <f t="shared" ref="XDZ28" si="16335">XDX28*$C$28</f>
        <v>0</v>
      </c>
      <c r="XEA28" s="222">
        <f t="shared" ref="XEA28" si="16336">XDY28*$C$28</f>
        <v>2.2431181282004802E+109</v>
      </c>
      <c r="XEB28" s="222">
        <f t="shared" ref="XEB28" si="16337">XDZ28*$C$28</f>
        <v>0</v>
      </c>
      <c r="XEC28" s="222">
        <f t="shared" ref="XEC28" si="16338">XEA28*$C$28</f>
        <v>2.3104116720464946E+109</v>
      </c>
      <c r="XED28" s="222">
        <f t="shared" ref="XED28" si="16339">XEB28*$C$28</f>
        <v>0</v>
      </c>
      <c r="XEE28" s="222">
        <f t="shared" ref="XEE28" si="16340">XEC28*$C$28</f>
        <v>2.3797240222078894E+109</v>
      </c>
      <c r="XEF28" s="222">
        <f t="shared" ref="XEF28" si="16341">XED28*$C$28</f>
        <v>0</v>
      </c>
      <c r="XEG28" s="222">
        <f t="shared" ref="XEG28" si="16342">XEE28*$C$28</f>
        <v>2.4511157428741259E+109</v>
      </c>
      <c r="XEH28" s="222">
        <f t="shared" ref="XEH28" si="16343">XEF28*$C$28</f>
        <v>0</v>
      </c>
      <c r="XEI28" s="222">
        <f t="shared" ref="XEI28" si="16344">XEG28*$C$28</f>
        <v>2.5246492151603498E+109</v>
      </c>
      <c r="XEJ28" s="222">
        <f t="shared" ref="XEJ28" si="16345">XEH28*$C$28</f>
        <v>0</v>
      </c>
      <c r="XEK28" s="222">
        <f t="shared" ref="XEK28" si="16346">XEI28*$C$28</f>
        <v>2.6003886916151605E+109</v>
      </c>
      <c r="XEL28" s="222">
        <f t="shared" ref="XEL28" si="16347">XEJ28*$C$28</f>
        <v>0</v>
      </c>
      <c r="XEM28" s="222">
        <f t="shared" ref="XEM28" si="16348">XEK28*$C$28</f>
        <v>2.6784003523636153E+109</v>
      </c>
      <c r="XEN28" s="222">
        <f t="shared" ref="XEN28" si="16349">XEL28*$C$28</f>
        <v>0</v>
      </c>
      <c r="XEO28" s="222">
        <f t="shared" ref="XEO28" si="16350">XEM28*$C$28</f>
        <v>2.758752362934524E+109</v>
      </c>
      <c r="XEP28" s="222">
        <f t="shared" ref="XEP28" si="16351">XEN28*$C$28</f>
        <v>0</v>
      </c>
      <c r="XEQ28" s="222">
        <f t="shared" ref="XEQ28" si="16352">XEO28*$C$28</f>
        <v>2.84151493382256E+109</v>
      </c>
      <c r="XER28" s="222">
        <f t="shared" ref="XER28" si="16353">XEP28*$C$28</f>
        <v>0</v>
      </c>
      <c r="XES28" s="222">
        <f t="shared" ref="XES28" si="16354">XEQ28*$C$28</f>
        <v>2.9267603818372367E+109</v>
      </c>
      <c r="XET28" s="222">
        <f t="shared" ref="XET28" si="16355">XER28*$C$28</f>
        <v>0</v>
      </c>
      <c r="XEU28" s="222">
        <f t="shared" ref="XEU28" si="16356">XES28*$C$28</f>
        <v>3.014563193292354E+109</v>
      </c>
      <c r="XEV28" s="222">
        <f t="shared" ref="XEV28" si="16357">XET28*$C$28</f>
        <v>0</v>
      </c>
      <c r="XEW28" s="222">
        <f t="shared" ref="XEW28" si="16358">XEU28*$C$28</f>
        <v>3.1050000890911247E+109</v>
      </c>
      <c r="XEX28" s="222">
        <f t="shared" ref="XEX28" si="16359">XEV28*$C$28</f>
        <v>0</v>
      </c>
      <c r="XEY28" s="222">
        <f t="shared" ref="XEY28" si="16360">XEW28*$C$28</f>
        <v>3.1981500917638586E+109</v>
      </c>
      <c r="XEZ28" s="222">
        <f t="shared" ref="XEZ28" si="16361">XEX28*$C$28</f>
        <v>0</v>
      </c>
      <c r="XFA28" s="222">
        <f t="shared" ref="XFA28" si="16362">XEY28*$C$28</f>
        <v>3.2940945945167746E+109</v>
      </c>
      <c r="XFB28" s="222">
        <f t="shared" ref="XFB28" si="16363">XEZ28*$C$28</f>
        <v>0</v>
      </c>
      <c r="XFC28" s="222">
        <f t="shared" ref="XFC28" si="16364">XFA28*$C$28</f>
        <v>3.3929174323522777E+109</v>
      </c>
      <c r="XFD28" s="222">
        <f t="shared" ref="XFD28" si="16365">XFB28*$C$28</f>
        <v>0</v>
      </c>
    </row>
    <row r="29" spans="1:16384" s="210" customFormat="1" ht="14">
      <c r="A29" s="210" t="s">
        <v>1667</v>
      </c>
      <c r="C29" s="237"/>
      <c r="E29" s="222">
        <f>Application!AC899</f>
        <v>12500</v>
      </c>
      <c r="F29" s="222"/>
      <c r="G29" s="222">
        <f>$E$29</f>
        <v>12500</v>
      </c>
      <c r="H29" s="222"/>
      <c r="I29" s="222">
        <f>$E$29</f>
        <v>12500</v>
      </c>
      <c r="J29" s="222"/>
      <c r="K29" s="222">
        <f>$E$29</f>
        <v>12500</v>
      </c>
      <c r="L29" s="222"/>
      <c r="M29" s="222">
        <f>$E$29</f>
        <v>12500</v>
      </c>
      <c r="N29" s="222"/>
      <c r="O29" s="222">
        <f>$E$29</f>
        <v>12500</v>
      </c>
      <c r="P29" s="222"/>
      <c r="Q29" s="222">
        <f>$E$29</f>
        <v>12500</v>
      </c>
      <c r="R29" s="222"/>
      <c r="S29" s="222">
        <f>$E$29</f>
        <v>12500</v>
      </c>
      <c r="T29" s="222"/>
      <c r="U29" s="222">
        <f>$E$29</f>
        <v>12500</v>
      </c>
      <c r="V29" s="222"/>
      <c r="W29" s="222">
        <f>$E$29</f>
        <v>12500</v>
      </c>
      <c r="X29" s="222"/>
      <c r="Y29" s="222">
        <f>$E$29</f>
        <v>12500</v>
      </c>
      <c r="Z29" s="222"/>
      <c r="AA29" s="222">
        <f>$E$29</f>
        <v>12500</v>
      </c>
      <c r="AB29" s="222"/>
      <c r="AC29" s="222">
        <f>$E$29</f>
        <v>12500</v>
      </c>
      <c r="AD29" s="222"/>
      <c r="AE29" s="222">
        <f>$E$29</f>
        <v>12500</v>
      </c>
      <c r="AF29" s="222"/>
      <c r="AG29" s="222">
        <f>$E$29</f>
        <v>12500</v>
      </c>
    </row>
    <row r="30" spans="1:16384" s="210" customFormat="1" ht="14">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16384" s="210" customFormat="1" ht="14">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16384"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685100</v>
      </c>
      <c r="G35" s="223">
        <f>SUM(G22:G33)</f>
        <v>708513.5</v>
      </c>
      <c r="I35" s="223">
        <f>SUM(I22:I33)</f>
        <v>732742.64749999996</v>
      </c>
      <c r="K35" s="223">
        <f>SUM(K22:K33)</f>
        <v>757815.87541249988</v>
      </c>
      <c r="M35" s="223">
        <f>SUM(M22:M33)</f>
        <v>783762.60835943732</v>
      </c>
      <c r="O35" s="223">
        <f>SUM(O22:O33)</f>
        <v>810613.29727874254</v>
      </c>
      <c r="Q35" s="223">
        <f>SUM(Q22:Q33)</f>
        <v>838399.45523902518</v>
      </c>
      <c r="S35" s="223">
        <f>SUM(S22:S33)</f>
        <v>867153.6945045836</v>
      </c>
      <c r="U35" s="223">
        <f>SUM(U22:U33)</f>
        <v>896909.76489440224</v>
      </c>
      <c r="W35" s="223">
        <f>SUM(W22:W33)</f>
        <v>927702.59348032938</v>
      </c>
      <c r="Y35" s="223">
        <f>SUM(Y22:Y33)</f>
        <v>959568.3256712025</v>
      </c>
      <c r="AA35" s="223">
        <f>SUM(AA22:AA33)</f>
        <v>992544.36773132801</v>
      </c>
      <c r="AC35" s="223">
        <f>SUM(AC22:AC33)</f>
        <v>1026669.4307834073</v>
      </c>
      <c r="AE35" s="223">
        <f>SUM(AE22:AE33)</f>
        <v>1061983.5763477536</v>
      </c>
      <c r="AG35" s="223">
        <f>SUM(AG22:AG33)</f>
        <v>1098528.2634714597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2473840</v>
      </c>
      <c r="G37" s="223">
        <f>G11-G35</f>
        <v>2529400</v>
      </c>
      <c r="I37" s="223">
        <f>I11-I35</f>
        <v>2586118.69</v>
      </c>
      <c r="K37" s="223">
        <f>K11-K35</f>
        <v>2644016.9955249997</v>
      </c>
      <c r="M37" s="223">
        <f>M11-M35</f>
        <v>2703116.0843514991</v>
      </c>
      <c r="O37" s="223">
        <f>O11-O35</f>
        <v>2763437.3627499677</v>
      </c>
      <c r="Q37" s="223">
        <f>Q11-Q35</f>
        <v>2825002.4712904021</v>
      </c>
      <c r="S37" s="223">
        <f>S11-S35</f>
        <v>2887833.2801880795</v>
      </c>
      <c r="U37" s="223">
        <f>U11-U35</f>
        <v>2951951.8841655771</v>
      </c>
      <c r="W37" s="223">
        <f>W11-W35</f>
        <v>3017380.596806149</v>
      </c>
      <c r="Y37" s="223">
        <f>Y11-Y35</f>
        <v>3084141.9443724379</v>
      </c>
      <c r="AA37" s="223">
        <f>AA11-AA35</f>
        <v>3152258.6590634026</v>
      </c>
      <c r="AC37" s="223">
        <f>AC11-AC35</f>
        <v>3221753.6716811913</v>
      </c>
      <c r="AE37" s="223">
        <f>AE11-AE35</f>
        <v>3292650.1036784602</v>
      </c>
      <c r="AG37" s="223">
        <f>AG11-AG35</f>
        <v>3364971.2585554086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Permanent Loan (Tranche A)</v>
      </c>
      <c r="B40" s="226"/>
      <c r="C40" s="220"/>
      <c r="E40" s="222">
        <f>Application!AF635</f>
        <v>1629778</v>
      </c>
      <c r="F40" s="222"/>
      <c r="G40" s="222">
        <f>$E$40</f>
        <v>1629778</v>
      </c>
      <c r="H40" s="222"/>
      <c r="I40" s="222">
        <f>$E$40</f>
        <v>1629778</v>
      </c>
      <c r="J40" s="222"/>
      <c r="K40" s="222">
        <f>$E$40</f>
        <v>1629778</v>
      </c>
      <c r="L40" s="222"/>
      <c r="M40" s="222">
        <f>$E$40</f>
        <v>1629778</v>
      </c>
      <c r="N40" s="222"/>
      <c r="O40" s="222">
        <f>$E$40</f>
        <v>1629778</v>
      </c>
      <c r="P40" s="222"/>
      <c r="Q40" s="222">
        <f>$E$40</f>
        <v>1629778</v>
      </c>
      <c r="R40" s="222"/>
      <c r="S40" s="222">
        <f>$E$40</f>
        <v>1629778</v>
      </c>
      <c r="T40" s="222"/>
      <c r="U40" s="222">
        <f>$E$40</f>
        <v>1629778</v>
      </c>
      <c r="V40" s="222"/>
      <c r="W40" s="222">
        <f>$E$40</f>
        <v>1629778</v>
      </c>
      <c r="X40" s="222"/>
      <c r="Y40" s="222">
        <f>$E$40</f>
        <v>1629778</v>
      </c>
      <c r="Z40" s="222"/>
      <c r="AA40" s="222">
        <f>$E$40</f>
        <v>1629778</v>
      </c>
      <c r="AB40" s="222"/>
      <c r="AC40" s="222">
        <f>$E$40</f>
        <v>1629778</v>
      </c>
      <c r="AD40" s="222"/>
      <c r="AE40" s="222">
        <f>$E$40</f>
        <v>1629778</v>
      </c>
      <c r="AF40" s="222"/>
      <c r="AG40" s="222">
        <f>$E$40</f>
        <v>1629778</v>
      </c>
    </row>
    <row r="41" spans="1:33" s="210" customFormat="1" ht="14">
      <c r="A41" s="225" t="s">
        <v>2769</v>
      </c>
      <c r="B41" s="226"/>
      <c r="C41" s="220"/>
      <c r="E41" s="222">
        <f>Application!AF636</f>
        <v>516740</v>
      </c>
      <c r="F41" s="222"/>
      <c r="G41" s="222">
        <f>$E$41</f>
        <v>516740</v>
      </c>
      <c r="H41" s="222"/>
      <c r="I41" s="222">
        <f>$E$41</f>
        <v>516740</v>
      </c>
      <c r="J41" s="222"/>
      <c r="K41" s="222">
        <f>$E$41</f>
        <v>516740</v>
      </c>
      <c r="L41" s="222"/>
      <c r="M41" s="222">
        <f>$E$41</f>
        <v>516740</v>
      </c>
      <c r="N41" s="222"/>
      <c r="O41" s="222">
        <f>$E$41</f>
        <v>516740</v>
      </c>
      <c r="P41" s="222"/>
      <c r="Q41" s="222">
        <f>$E$41</f>
        <v>516740</v>
      </c>
      <c r="R41" s="222"/>
      <c r="S41" s="222">
        <f>$E$41</f>
        <v>516740</v>
      </c>
      <c r="T41" s="222"/>
      <c r="U41" s="222">
        <f>$E$41</f>
        <v>516740</v>
      </c>
      <c r="V41" s="222"/>
      <c r="W41" s="222">
        <f>$E$41</f>
        <v>516740</v>
      </c>
      <c r="X41" s="222"/>
      <c r="Y41" s="222">
        <f>$E$41</f>
        <v>516740</v>
      </c>
      <c r="Z41" s="222"/>
      <c r="AA41" s="222">
        <f>$E$41</f>
        <v>516740</v>
      </c>
      <c r="AB41" s="222"/>
      <c r="AC41" s="222">
        <f>$E$41</f>
        <v>516740</v>
      </c>
      <c r="AD41" s="222"/>
      <c r="AE41" s="222">
        <f>$E$41</f>
        <v>516740</v>
      </c>
      <c r="AF41" s="222"/>
      <c r="AG41" s="222">
        <f>$E$41</f>
        <v>516740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2146518</v>
      </c>
      <c r="G43" s="223">
        <f>SUM(G40:G42)</f>
        <v>2146518</v>
      </c>
      <c r="I43" s="223">
        <f>SUM(I40:I42)</f>
        <v>2146518</v>
      </c>
      <c r="K43" s="223">
        <f>SUM(K40:K42)</f>
        <v>2146518</v>
      </c>
      <c r="M43" s="223">
        <f>SUM(M40:M42)</f>
        <v>2146518</v>
      </c>
      <c r="O43" s="223">
        <f>SUM(O40:O42)</f>
        <v>2146518</v>
      </c>
      <c r="Q43" s="223">
        <f>SUM(Q40:Q42)</f>
        <v>2146518</v>
      </c>
      <c r="S43" s="223">
        <f>SUM(S40:S42)</f>
        <v>2146518</v>
      </c>
      <c r="U43" s="223">
        <f>SUM(U40:U42)</f>
        <v>2146518</v>
      </c>
      <c r="W43" s="223">
        <f>SUM(W40:W42)</f>
        <v>2146518</v>
      </c>
      <c r="Y43" s="223">
        <f>SUM(Y40:Y42)</f>
        <v>2146518</v>
      </c>
      <c r="AA43" s="223">
        <f>SUM(AA40:AA42)</f>
        <v>2146518</v>
      </c>
      <c r="AC43" s="223">
        <f>SUM(AC40:AC42)</f>
        <v>2146518</v>
      </c>
      <c r="AE43" s="223">
        <f>SUM(AE40:AE42)</f>
        <v>2146518</v>
      </c>
      <c r="AG43" s="223">
        <f>SUM(AG40:AG42)</f>
        <v>2146518</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327322</v>
      </c>
      <c r="G45" s="223">
        <f>G37-G43</f>
        <v>382882</v>
      </c>
      <c r="I45" s="223">
        <f>I37-I43</f>
        <v>439600.68999999994</v>
      </c>
      <c r="K45" s="223">
        <f>K37-K43</f>
        <v>497498.99552499969</v>
      </c>
      <c r="M45" s="223">
        <f>M37-M43</f>
        <v>556598.0843514991</v>
      </c>
      <c r="O45" s="223">
        <f>O37-O43</f>
        <v>616919.36274996772</v>
      </c>
      <c r="Q45" s="223">
        <f>Q37-Q43</f>
        <v>678484.47129040211</v>
      </c>
      <c r="S45" s="223">
        <f>S37-S43</f>
        <v>741315.28018807946</v>
      </c>
      <c r="U45" s="223">
        <f>U37-U43</f>
        <v>805433.88416557712</v>
      </c>
      <c r="W45" s="223">
        <f>W37-W43</f>
        <v>870862.596806149</v>
      </c>
      <c r="Y45" s="223">
        <f>Y37-Y43</f>
        <v>937623.94437243789</v>
      </c>
      <c r="AA45" s="223">
        <f>AA37-AA43</f>
        <v>1005740.6590634026</v>
      </c>
      <c r="AC45" s="223">
        <f>AC37-AC43</f>
        <v>1075235.6716811913</v>
      </c>
      <c r="AE45" s="223">
        <f>AE37-AE43</f>
        <v>1146132.1036784602</v>
      </c>
      <c r="AG45" s="223">
        <f>AG37-AG43</f>
        <v>1218453.2585554086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9.843678575724768E-2</v>
      </c>
      <c r="G47" s="227">
        <f>G45/(G4+G6+G8)</f>
        <v>0.11233712698007528</v>
      </c>
      <c r="I47" s="227">
        <f>I45/(I4+I6+I8)</f>
        <v>0.12583251092212888</v>
      </c>
      <c r="K47" s="227">
        <f>K45/(K4+K6+K8)</f>
        <v>0.13893217676461009</v>
      </c>
      <c r="M47" s="227">
        <f>M45/(M4+M6+M8)</f>
        <v>0.15164513214620146</v>
      </c>
      <c r="O47" s="227">
        <f>O45/(O4+O6+O8)</f>
        <v>0.16398015875011729</v>
      </c>
      <c r="Q47" s="227">
        <f>Q45/(Q4+Q6+Q8)</f>
        <v>0.17594581775429557</v>
      </c>
      <c r="S47" s="227">
        <f>S45/(S4+S6+S8)</f>
        <v>0.1875504551480679</v>
      </c>
      <c r="U47" s="227">
        <f>U45/(U4+U6+U8)</f>
        <v>0.19880220691855122</v>
      </c>
      <c r="W47" s="227">
        <f>W45/(W4+W6+W8)</f>
        <v>0.20970900410993978</v>
      </c>
      <c r="Y47" s="227">
        <f>Y45/(Y4+Y6+Y8)</f>
        <v>0.22027857775878765</v>
      </c>
      <c r="AA47" s="227">
        <f>AA45/(AA4+AA6+AA8)</f>
        <v>0.23051846370829984</v>
      </c>
      <c r="AC47" s="227">
        <f>AC45/(AC4+AC6+AC8)</f>
        <v>0.24043600730458162</v>
      </c>
      <c r="AE47" s="227">
        <f>AE45/(AE4+AE6+AE8)</f>
        <v>0.25003836797771306</v>
      </c>
      <c r="AG47" s="227">
        <f>AG45/(AG4+AG6+AG8)</f>
        <v>0.25933252371045518</v>
      </c>
    </row>
    <row r="48" spans="1:33" s="227" customFormat="1" ht="14">
      <c r="A48" s="227" t="s">
        <v>851</v>
      </c>
      <c r="C48" s="220"/>
      <c r="E48" s="227">
        <f>E45/E43</f>
        <v>0.15248975317234703</v>
      </c>
      <c r="G48" s="227">
        <f>G45/G43</f>
        <v>0.1783735333223388</v>
      </c>
      <c r="I48" s="227">
        <f>I45/I43</f>
        <v>0.20479711327834191</v>
      </c>
      <c r="K48" s="227">
        <f>K45/K43</f>
        <v>0.23177024163086435</v>
      </c>
      <c r="M48" s="227">
        <f>M45/M43</f>
        <v>0.25930277982830757</v>
      </c>
      <c r="O48" s="227">
        <f>O45/O43</f>
        <v>0.28740470042644306</v>
      </c>
      <c r="Q48" s="227">
        <f>Q45/Q43</f>
        <v>0.31608608513434416</v>
      </c>
      <c r="S48" s="227">
        <f>S45/S43</f>
        <v>0.34535712264610846</v>
      </c>
      <c r="U48" s="227">
        <f>U45/U43</f>
        <v>0.37522810624722325</v>
      </c>
      <c r="W48" s="227">
        <f>W45/W43</f>
        <v>0.40570943118396818</v>
      </c>
      <c r="Y48" s="227">
        <f>Y45/Y43</f>
        <v>0.43681159178373435</v>
      </c>
      <c r="AA48" s="227">
        <f>AA45/AA43</f>
        <v>0.46854517831362352</v>
      </c>
      <c r="AC48" s="227">
        <f>AC45/AC43</f>
        <v>0.50092087356415893</v>
      </c>
      <c r="AE48" s="227">
        <f>AE45/AE43</f>
        <v>0.53394944914436326</v>
      </c>
      <c r="AG48" s="227">
        <f>AG45/AG43</f>
        <v>0.56764176147388867</v>
      </c>
    </row>
    <row r="49" spans="1:34" s="228" customFormat="1" ht="14">
      <c r="A49" s="228" t="s">
        <v>849</v>
      </c>
      <c r="C49" s="229"/>
      <c r="E49" s="228">
        <f>E37/E43</f>
        <v>1.152489753172347</v>
      </c>
      <c r="G49" s="228">
        <f>G37/G43</f>
        <v>1.1783735333223389</v>
      </c>
      <c r="I49" s="228">
        <f>I37/I43</f>
        <v>1.2047971132783419</v>
      </c>
      <c r="K49" s="228">
        <f>K37/K43</f>
        <v>1.2317702416308645</v>
      </c>
      <c r="M49" s="228">
        <f>M37/M43</f>
        <v>1.2593027798283076</v>
      </c>
      <c r="O49" s="228">
        <f>O37/O43</f>
        <v>1.2874047004264431</v>
      </c>
      <c r="Q49" s="228">
        <f>Q37/Q43</f>
        <v>1.3160860851343441</v>
      </c>
      <c r="S49" s="228">
        <f>S37/S43</f>
        <v>1.3453571226461085</v>
      </c>
      <c r="U49" s="228">
        <f>U37/U43</f>
        <v>1.3752281062472231</v>
      </c>
      <c r="W49" s="228">
        <f>W37/W43</f>
        <v>1.4057094311839682</v>
      </c>
      <c r="Y49" s="228">
        <f>Y37/Y43</f>
        <v>1.4368115917837343</v>
      </c>
      <c r="AA49" s="228">
        <f>AA37/AA43</f>
        <v>1.4685451783136236</v>
      </c>
      <c r="AC49" s="228">
        <f>AC37/AC43</f>
        <v>1.500920873564159</v>
      </c>
      <c r="AE49" s="228">
        <f>AE37/AE43</f>
        <v>1.5339494491443633</v>
      </c>
      <c r="AG49" s="228">
        <f>AG37/AG43</f>
        <v>1.5676417614738887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4" t="s">
        <v>1182</v>
      </c>
      <c r="B52" s="2694"/>
      <c r="C52" s="269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1.0349999999999999</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5000</v>
      </c>
      <c r="F54" s="956"/>
      <c r="G54" s="956">
        <f t="shared" ref="G54:AG56" si="16366">E54*$C$53</f>
        <v>5175</v>
      </c>
      <c r="H54" s="956"/>
      <c r="I54" s="956">
        <f t="shared" si="16366"/>
        <v>5356.125</v>
      </c>
      <c r="J54" s="956"/>
      <c r="K54" s="956">
        <f t="shared" si="16366"/>
        <v>5543.5893749999996</v>
      </c>
      <c r="L54" s="956"/>
      <c r="M54" s="956">
        <f t="shared" si="16366"/>
        <v>5737.615003124999</v>
      </c>
      <c r="N54" s="956"/>
      <c r="O54" s="956">
        <f t="shared" si="16366"/>
        <v>5938.4315282343732</v>
      </c>
      <c r="P54" s="956"/>
      <c r="Q54" s="956">
        <f t="shared" si="16366"/>
        <v>6146.276631722576</v>
      </c>
      <c r="R54" s="956"/>
      <c r="S54" s="956">
        <f t="shared" si="16366"/>
        <v>6361.3963138328654</v>
      </c>
      <c r="T54" s="956"/>
      <c r="U54" s="956">
        <f t="shared" si="16366"/>
        <v>6584.0451848170151</v>
      </c>
      <c r="V54" s="956"/>
      <c r="W54" s="956">
        <f t="shared" si="16366"/>
        <v>6814.4867662856104</v>
      </c>
      <c r="X54" s="956"/>
      <c r="Y54" s="956">
        <f t="shared" si="16366"/>
        <v>7052.9938031056063</v>
      </c>
      <c r="Z54" s="956"/>
      <c r="AA54" s="956">
        <f t="shared" si="16366"/>
        <v>7299.8485862143016</v>
      </c>
      <c r="AB54" s="956"/>
      <c r="AC54" s="956">
        <f t="shared" si="16366"/>
        <v>7555.3432867318015</v>
      </c>
      <c r="AD54" s="956"/>
      <c r="AE54" s="956">
        <f t="shared" si="16366"/>
        <v>7819.7803017674141</v>
      </c>
      <c r="AF54" s="956"/>
      <c r="AG54" s="956">
        <f t="shared" si="16366"/>
        <v>8093.472612329273</v>
      </c>
      <c r="AH54" s="956"/>
    </row>
    <row r="55" spans="1:34" s="3" customFormat="1">
      <c r="A55" s="3" t="s">
        <v>855</v>
      </c>
      <c r="C55" s="954"/>
      <c r="E55" s="961"/>
      <c r="F55" s="956"/>
      <c r="G55" s="956">
        <f t="shared" si="16366"/>
        <v>0</v>
      </c>
      <c r="H55" s="956"/>
      <c r="I55" s="956">
        <f t="shared" si="16366"/>
        <v>0</v>
      </c>
      <c r="J55" s="956"/>
      <c r="K55" s="956">
        <f t="shared" si="16366"/>
        <v>0</v>
      </c>
      <c r="L55" s="956"/>
      <c r="M55" s="956">
        <f t="shared" si="16366"/>
        <v>0</v>
      </c>
      <c r="N55" s="956"/>
      <c r="O55" s="956">
        <f t="shared" si="16366"/>
        <v>0</v>
      </c>
      <c r="P55" s="956"/>
      <c r="Q55" s="956">
        <f t="shared" si="16366"/>
        <v>0</v>
      </c>
      <c r="R55" s="956"/>
      <c r="S55" s="956">
        <f t="shared" si="16366"/>
        <v>0</v>
      </c>
      <c r="T55" s="956"/>
      <c r="U55" s="956">
        <f t="shared" si="16366"/>
        <v>0</v>
      </c>
      <c r="V55" s="956"/>
      <c r="W55" s="956">
        <f t="shared" si="16366"/>
        <v>0</v>
      </c>
      <c r="X55" s="956"/>
      <c r="Y55" s="956">
        <f t="shared" si="16366"/>
        <v>0</v>
      </c>
      <c r="Z55" s="956"/>
      <c r="AA55" s="956">
        <f t="shared" si="16366"/>
        <v>0</v>
      </c>
      <c r="AB55" s="956"/>
      <c r="AC55" s="956">
        <f t="shared" si="16366"/>
        <v>0</v>
      </c>
      <c r="AD55" s="956"/>
      <c r="AE55" s="956">
        <f t="shared" si="16366"/>
        <v>0</v>
      </c>
      <c r="AF55" s="956"/>
      <c r="AG55" s="956">
        <f t="shared" si="16366"/>
        <v>0</v>
      </c>
      <c r="AH55" s="956"/>
    </row>
    <row r="56" spans="1:34" s="3" customFormat="1">
      <c r="A56" s="962" t="s">
        <v>2764</v>
      </c>
      <c r="B56" s="962"/>
      <c r="C56" s="954"/>
      <c r="E56" s="961">
        <v>10200</v>
      </c>
      <c r="F56" s="956"/>
      <c r="G56" s="956">
        <f t="shared" si="16366"/>
        <v>10557</v>
      </c>
      <c r="H56" s="956"/>
      <c r="I56" s="956">
        <f t="shared" si="16366"/>
        <v>10926.494999999999</v>
      </c>
      <c r="J56" s="956"/>
      <c r="K56" s="956">
        <f t="shared" si="16366"/>
        <v>11308.922324999998</v>
      </c>
      <c r="L56" s="956"/>
      <c r="M56" s="956">
        <f t="shared" si="16366"/>
        <v>11704.734606374997</v>
      </c>
      <c r="N56" s="956"/>
      <c r="O56" s="956">
        <f t="shared" si="16366"/>
        <v>12114.400317598122</v>
      </c>
      <c r="P56" s="956"/>
      <c r="Q56" s="956">
        <f t="shared" si="16366"/>
        <v>12538.404328714056</v>
      </c>
      <c r="R56" s="956"/>
      <c r="S56" s="956">
        <f t="shared" si="16366"/>
        <v>12977.248480219047</v>
      </c>
      <c r="T56" s="956"/>
      <c r="U56" s="956">
        <f t="shared" si="16366"/>
        <v>13431.452177026713</v>
      </c>
      <c r="V56" s="956"/>
      <c r="W56" s="956">
        <f t="shared" si="16366"/>
        <v>13901.553003222647</v>
      </c>
      <c r="X56" s="956"/>
      <c r="Y56" s="956">
        <f t="shared" si="16366"/>
        <v>14388.107358335439</v>
      </c>
      <c r="Z56" s="956"/>
      <c r="AA56" s="956">
        <f t="shared" si="16366"/>
        <v>14891.691115877178</v>
      </c>
      <c r="AB56" s="956"/>
      <c r="AC56" s="956">
        <f t="shared" si="16366"/>
        <v>15412.900304932878</v>
      </c>
      <c r="AD56" s="956"/>
      <c r="AE56" s="956">
        <f t="shared" si="16366"/>
        <v>15952.351815605529</v>
      </c>
      <c r="AF56" s="956"/>
      <c r="AG56" s="956">
        <f t="shared" si="16366"/>
        <v>16510.684129151719</v>
      </c>
      <c r="AH56" s="956"/>
    </row>
    <row r="57" spans="1:34" s="3" customFormat="1">
      <c r="A57" s="962" t="s">
        <v>2765</v>
      </c>
      <c r="B57" s="962"/>
      <c r="C57" s="954">
        <v>1.03</v>
      </c>
      <c r="E57" s="963">
        <v>10000</v>
      </c>
      <c r="F57" s="956"/>
      <c r="G57" s="964">
        <f>E57*$C$57</f>
        <v>10300</v>
      </c>
      <c r="H57" s="956"/>
      <c r="I57" s="964">
        <f t="shared" ref="I57" si="16367">G57*$C$57</f>
        <v>10609</v>
      </c>
      <c r="J57" s="956"/>
      <c r="K57" s="964">
        <f t="shared" ref="K57" si="16368">I57*$C$57</f>
        <v>10927.27</v>
      </c>
      <c r="L57" s="956"/>
      <c r="M57" s="964">
        <f t="shared" ref="M57" si="16369">K57*$C$57</f>
        <v>11255.088100000001</v>
      </c>
      <c r="N57" s="956"/>
      <c r="O57" s="964">
        <f t="shared" ref="O57" si="16370">M57*$C$57</f>
        <v>11592.740743</v>
      </c>
      <c r="P57" s="956"/>
      <c r="Q57" s="964">
        <f t="shared" ref="Q57" si="16371">O57*$C$57</f>
        <v>11940.52296529</v>
      </c>
      <c r="R57" s="956"/>
      <c r="S57" s="964">
        <f t="shared" ref="S57" si="16372">Q57*$C$57</f>
        <v>12298.7386542487</v>
      </c>
      <c r="T57" s="956"/>
      <c r="U57" s="964">
        <f t="shared" ref="U57" si="16373">S57*$C$57</f>
        <v>12667.700813876161</v>
      </c>
      <c r="V57" s="956"/>
      <c r="W57" s="964">
        <f t="shared" ref="W57" si="16374">U57*$C$57</f>
        <v>13047.731838292446</v>
      </c>
      <c r="X57" s="956"/>
      <c r="Y57" s="964">
        <f t="shared" ref="Y57" si="16375">W57*$C$57</f>
        <v>13439.163793441219</v>
      </c>
      <c r="Z57" s="956"/>
      <c r="AA57" s="964">
        <f t="shared" ref="AA57" si="16376">Y57*$C$57</f>
        <v>13842.338707244457</v>
      </c>
      <c r="AB57" s="956"/>
      <c r="AC57" s="964">
        <f t="shared" ref="AC57" si="16377">AA57*$C$57</f>
        <v>14257.60886846179</v>
      </c>
      <c r="AD57" s="956"/>
      <c r="AE57" s="964">
        <f t="shared" ref="AE57" si="16378">AC57*$C$57</f>
        <v>14685.337134515645</v>
      </c>
      <c r="AF57" s="956"/>
      <c r="AG57" s="964">
        <f t="shared" ref="AG57" si="16379">AE57*$C$57</f>
        <v>15125.897248551115</v>
      </c>
      <c r="AH57" s="956"/>
    </row>
    <row r="58" spans="1:34" s="3" customFormat="1">
      <c r="A58" s="958" t="s">
        <v>852</v>
      </c>
      <c r="C58" s="957"/>
      <c r="E58" s="956">
        <f>SUM(E53:E57)</f>
        <v>25200</v>
      </c>
      <c r="F58" s="956"/>
      <c r="G58" s="956">
        <f>SUM(G53:G57)</f>
        <v>26032</v>
      </c>
      <c r="H58" s="956"/>
      <c r="I58" s="956">
        <f>SUM(I53:I57)</f>
        <v>26891.62</v>
      </c>
      <c r="J58" s="956"/>
      <c r="K58" s="956">
        <f>SUM(K53:K57)</f>
        <v>27779.781699999996</v>
      </c>
      <c r="L58" s="956"/>
      <c r="M58" s="956">
        <f>SUM(M53:M57)</f>
        <v>28697.437709499998</v>
      </c>
      <c r="N58" s="956"/>
      <c r="O58" s="956">
        <f>SUM(O53:O57)</f>
        <v>29645.572588832496</v>
      </c>
      <c r="P58" s="956"/>
      <c r="Q58" s="956">
        <f>SUM(Q53:Q57)</f>
        <v>30625.20392572663</v>
      </c>
      <c r="R58" s="956"/>
      <c r="S58" s="956">
        <f>SUM(S53:S57)</f>
        <v>31637.383448300614</v>
      </c>
      <c r="T58" s="956"/>
      <c r="U58" s="956">
        <f>SUM(U53:U57)</f>
        <v>32683.198175719888</v>
      </c>
      <c r="V58" s="956"/>
      <c r="W58" s="956">
        <f>SUM(W53:W57)</f>
        <v>33763.771607800707</v>
      </c>
      <c r="X58" s="956"/>
      <c r="Y58" s="956">
        <f>SUM(Y53:Y57)</f>
        <v>34880.264954882266</v>
      </c>
      <c r="Z58" s="956"/>
      <c r="AA58" s="956">
        <f>SUM(AA53:AA57)</f>
        <v>36033.878409335935</v>
      </c>
      <c r="AB58" s="956"/>
      <c r="AC58" s="956">
        <f>SUM(AC53:AC57)</f>
        <v>37225.852460126465</v>
      </c>
      <c r="AD58" s="956"/>
      <c r="AE58" s="956">
        <f>SUM(AE53:AE57)</f>
        <v>38457.469251888586</v>
      </c>
      <c r="AF58" s="956"/>
      <c r="AG58" s="956">
        <f>SUM(AG53:AG57)</f>
        <v>39730.053990032102</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302122</v>
      </c>
      <c r="G60" s="958">
        <f>G45-G58</f>
        <v>356850</v>
      </c>
      <c r="I60" s="958">
        <f>I45-I58</f>
        <v>412709.06999999995</v>
      </c>
      <c r="K60" s="958">
        <f>K45-K58</f>
        <v>469719.21382499969</v>
      </c>
      <c r="M60" s="958">
        <f>M45-M58</f>
        <v>527900.64664199913</v>
      </c>
      <c r="O60" s="958">
        <f>O45-O58</f>
        <v>587273.79016113526</v>
      </c>
      <c r="Q60" s="958">
        <f>Q45-Q58</f>
        <v>647859.26736467553</v>
      </c>
      <c r="S60" s="958">
        <f>S45-S58</f>
        <v>709677.89673977881</v>
      </c>
      <c r="U60" s="958">
        <f>U45-U58</f>
        <v>772750.68598985719</v>
      </c>
      <c r="W60" s="958">
        <f>W45-W58</f>
        <v>837098.82519834826</v>
      </c>
      <c r="Y60" s="958">
        <f>Y45-Y58</f>
        <v>902743.67941755569</v>
      </c>
      <c r="AA60" s="958">
        <f>AA45-AA58</f>
        <v>969706.78065406659</v>
      </c>
      <c r="AC60" s="958">
        <f>AC45-AC58</f>
        <v>1038009.8192210648</v>
      </c>
      <c r="AE60" s="958">
        <f>AE45-AE58</f>
        <v>1107674.6344265717</v>
      </c>
      <c r="AG60" s="958">
        <f>AG45-AG58</f>
        <v>1178723.2045653765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302122</v>
      </c>
      <c r="G62" s="958">
        <f>G60*$C$62</f>
        <v>356850</v>
      </c>
      <c r="I62" s="958">
        <f>I60*$C$62</f>
        <v>412709.06999999995</v>
      </c>
      <c r="K62" s="958">
        <f>K60*$C$62</f>
        <v>469719.21382499969</v>
      </c>
      <c r="M62" s="958">
        <f>M60*$C$62</f>
        <v>527900.64664199913</v>
      </c>
      <c r="O62" s="958">
        <f>O60*$C$62</f>
        <v>587273.79016113526</v>
      </c>
      <c r="Q62" s="958">
        <f>Q60*$C$62</f>
        <v>647859.26736467553</v>
      </c>
      <c r="S62" s="958">
        <f>S60*$C$62</f>
        <v>709677.89673977881</v>
      </c>
      <c r="U62" s="958">
        <f>U60*$C$62</f>
        <v>772750.68598985719</v>
      </c>
      <c r="W62" s="958">
        <f>W60*$C$62</f>
        <v>837098.82519834826</v>
      </c>
      <c r="Y62" s="958">
        <f>Y60*$C$62</f>
        <v>902743.67941755569</v>
      </c>
      <c r="AA62" s="958">
        <f>AA60*$C$62</f>
        <v>969706.78065406659</v>
      </c>
      <c r="AC62" s="958">
        <f>AC60*$C$62</f>
        <v>1038009.8192210648</v>
      </c>
      <c r="AE62" s="958">
        <f>AE60*$C$62</f>
        <v>1107674.6344265717</v>
      </c>
      <c r="AG62" s="958">
        <f>AG60*$C$62</f>
        <v>1178723.2045653765</v>
      </c>
    </row>
    <row r="63" spans="1:34" s="958" customFormat="1">
      <c r="A63" s="2694" t="s">
        <v>1182</v>
      </c>
      <c r="B63" s="2694"/>
      <c r="C63" s="269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16380">E68*$C$66</f>
        <v>0</v>
      </c>
      <c r="I68" s="956">
        <f t="shared" si="16380"/>
        <v>0</v>
      </c>
      <c r="K68" s="956">
        <f t="shared" si="16380"/>
        <v>0</v>
      </c>
      <c r="M68" s="956">
        <f t="shared" si="16380"/>
        <v>0</v>
      </c>
      <c r="O68" s="956">
        <f t="shared" si="16380"/>
        <v>0</v>
      </c>
      <c r="Q68" s="956">
        <f t="shared" si="16380"/>
        <v>0</v>
      </c>
      <c r="S68" s="956">
        <f t="shared" si="16380"/>
        <v>0</v>
      </c>
      <c r="U68" s="956">
        <f t="shared" si="16380"/>
        <v>0</v>
      </c>
      <c r="W68" s="956">
        <f t="shared" si="16380"/>
        <v>0</v>
      </c>
      <c r="Y68" s="956">
        <f t="shared" si="16380"/>
        <v>0</v>
      </c>
      <c r="AA68" s="956">
        <f t="shared" si="16380"/>
        <v>0</v>
      </c>
      <c r="AC68" s="956">
        <f t="shared" si="16380"/>
        <v>0</v>
      </c>
      <c r="AE68" s="956">
        <f t="shared" si="16380"/>
        <v>0</v>
      </c>
      <c r="AG68" s="956">
        <f t="shared" si="16380"/>
        <v>0</v>
      </c>
    </row>
    <row r="69" spans="1:34" s="956" customFormat="1">
      <c r="A69" s="961"/>
      <c r="B69" s="961"/>
      <c r="C69" s="966"/>
      <c r="E69" s="963"/>
      <c r="G69" s="964">
        <f t="shared" si="16380"/>
        <v>0</v>
      </c>
      <c r="I69" s="964">
        <f t="shared" si="16380"/>
        <v>0</v>
      </c>
      <c r="K69" s="964">
        <f t="shared" si="16380"/>
        <v>0</v>
      </c>
      <c r="M69" s="964">
        <f t="shared" si="16380"/>
        <v>0</v>
      </c>
      <c r="O69" s="964">
        <f t="shared" si="16380"/>
        <v>0</v>
      </c>
      <c r="Q69" s="964">
        <f t="shared" si="16380"/>
        <v>0</v>
      </c>
      <c r="S69" s="964">
        <f t="shared" si="16380"/>
        <v>0</v>
      </c>
      <c r="U69" s="964">
        <f t="shared" si="16380"/>
        <v>0</v>
      </c>
      <c r="W69" s="964">
        <f t="shared" si="16380"/>
        <v>0</v>
      </c>
      <c r="Y69" s="964">
        <f t="shared" si="16380"/>
        <v>0</v>
      </c>
      <c r="AA69" s="964">
        <f t="shared" si="16380"/>
        <v>0</v>
      </c>
      <c r="AC69" s="964">
        <f t="shared" si="16380"/>
        <v>0</v>
      </c>
      <c r="AE69" s="964">
        <f t="shared" si="16380"/>
        <v>0</v>
      </c>
      <c r="AG69" s="964">
        <f t="shared" si="16380"/>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1709</v>
      </c>
      <c r="C75" s="183"/>
    </row>
    <row r="76" spans="1:34" s="217" customFormat="1">
      <c r="C76" s="183"/>
    </row>
    <row r="77" spans="1:34" s="234" customFormat="1" ht="30" customHeight="1">
      <c r="A77" s="2692" t="s">
        <v>1708</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54296875" customWidth="1"/>
    <col min="2" max="16384" width="8.81640625" hidden="1"/>
  </cols>
  <sheetData>
    <row r="1" spans="1:1" ht="46.5">
      <c r="A1" s="313" t="s">
        <v>969</v>
      </c>
    </row>
    <row r="2" spans="1:1" ht="15.5">
      <c r="A2" s="314"/>
    </row>
    <row r="3" spans="1:1" ht="15.5">
      <c r="A3" s="315" t="s">
        <v>964</v>
      </c>
    </row>
    <row r="4" spans="1:1" ht="15.5">
      <c r="A4" s="315" t="s">
        <v>965</v>
      </c>
    </row>
    <row r="5" spans="1:1" ht="15.5">
      <c r="A5" s="315" t="s">
        <v>966</v>
      </c>
    </row>
    <row r="6" spans="1:1" ht="15.5">
      <c r="A6" s="315" t="s">
        <v>968</v>
      </c>
    </row>
    <row r="7" spans="1:1" ht="15.5">
      <c r="A7" s="315" t="s">
        <v>967</v>
      </c>
    </row>
    <row r="8" spans="1:1" ht="15.5">
      <c r="A8" s="346" t="s">
        <v>1022</v>
      </c>
    </row>
    <row r="9" spans="1:1" ht="15.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54296875" style="204" customWidth="1"/>
    <col min="2" max="4" width="14.54296875" style="204" customWidth="1"/>
    <col min="5" max="5" width="50.54296875" style="204" customWidth="1"/>
    <col min="6" max="253" width="9.1796875" style="204" customWidth="1"/>
    <col min="254" max="16384" width="9.1796875" style="204"/>
  </cols>
  <sheetData>
    <row r="1" spans="1:6" s="275" customFormat="1" ht="18" customHeight="1">
      <c r="A1" s="513" t="s">
        <v>1215</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4250000</v>
      </c>
      <c r="C5" s="266">
        <f>'Sources and Uses Budget'!$C4</f>
        <v>4250000</v>
      </c>
      <c r="D5" s="270">
        <f>C5-B5</f>
        <v>0</v>
      </c>
      <c r="E5" s="268"/>
      <c r="F5" s="267"/>
    </row>
    <row r="6" spans="1:6" s="352" customFormat="1">
      <c r="A6" s="364" t="s">
        <v>28</v>
      </c>
      <c r="B6" s="266">
        <f>'Sources and Uses Budget'!$C5</f>
        <v>200000</v>
      </c>
      <c r="C6" s="266">
        <f>'Sources and Uses Budget'!$C5</f>
        <v>200000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4450000</v>
      </c>
      <c r="C9" s="270">
        <f>SUM(C5:C8)</f>
        <v>4450000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500000</v>
      </c>
      <c r="C11" s="266">
        <f>'Sources and Uses Budget'!$C10</f>
        <v>500000</v>
      </c>
      <c r="D11" s="270">
        <f t="shared" si="0"/>
        <v>0</v>
      </c>
      <c r="E11" s="268"/>
      <c r="F11" s="267"/>
    </row>
    <row r="12" spans="1:6" s="352" customFormat="1">
      <c r="A12" s="365" t="s">
        <v>595</v>
      </c>
      <c r="B12" s="270">
        <f>SUM(B10:B11)</f>
        <v>500000</v>
      </c>
      <c r="C12" s="270">
        <f>SUM(C10:C11)</f>
        <v>500000</v>
      </c>
      <c r="D12" s="270">
        <f t="shared" si="0"/>
        <v>0</v>
      </c>
      <c r="E12" s="268"/>
      <c r="F12" s="267"/>
    </row>
    <row r="13" spans="1:6" s="352" customFormat="1">
      <c r="A13" s="365" t="s">
        <v>84</v>
      </c>
      <c r="B13" s="270">
        <f>SUM(B9+B12)</f>
        <v>4950000</v>
      </c>
      <c r="C13" s="270">
        <f>SUM(C9+C12)</f>
        <v>4950000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1000000</v>
      </c>
      <c r="C30" s="266">
        <f>'Sources and Uses Budget'!$C29</f>
        <v>1000000</v>
      </c>
      <c r="D30" s="270">
        <f t="shared" si="0"/>
        <v>0</v>
      </c>
      <c r="E30" s="268"/>
      <c r="F30" s="267"/>
    </row>
    <row r="31" spans="1:6" s="352" customFormat="1">
      <c r="A31" s="145" t="s">
        <v>598</v>
      </c>
      <c r="B31" s="266">
        <f>'Sources and Uses Budget'!$C30</f>
        <v>36548999</v>
      </c>
      <c r="C31" s="266">
        <f>'Sources and Uses Budget'!$C30</f>
        <v>36548999</v>
      </c>
      <c r="D31" s="270">
        <f t="shared" si="0"/>
        <v>0</v>
      </c>
      <c r="E31" s="268"/>
      <c r="F31" s="267"/>
    </row>
    <row r="32" spans="1:6" s="352" customFormat="1">
      <c r="A32" s="145" t="s">
        <v>599</v>
      </c>
      <c r="B32" s="266">
        <f>'Sources and Uses Budget'!$C31</f>
        <v>2739528</v>
      </c>
      <c r="C32" s="266">
        <f>'Sources and Uses Budget'!$C31</f>
        <v>2739528</v>
      </c>
      <c r="D32" s="270">
        <f t="shared" si="0"/>
        <v>0</v>
      </c>
      <c r="E32" s="268"/>
      <c r="F32" s="267"/>
    </row>
    <row r="33" spans="1:6" s="352" customFormat="1">
      <c r="A33" s="145" t="s">
        <v>137</v>
      </c>
      <c r="B33" s="266">
        <f>'Sources and Uses Budget'!$C32</f>
        <v>1826352</v>
      </c>
      <c r="C33" s="266">
        <f>'Sources and Uses Budget'!$C32</f>
        <v>1826352</v>
      </c>
      <c r="D33" s="270">
        <f t="shared" si="0"/>
        <v>0</v>
      </c>
      <c r="E33" s="268"/>
      <c r="F33" s="267"/>
    </row>
    <row r="34" spans="1:6" s="352" customFormat="1">
      <c r="A34" s="145" t="s">
        <v>138</v>
      </c>
      <c r="B34" s="266">
        <f>'Sources and Uses Budget'!$C33</f>
        <v>1826352</v>
      </c>
      <c r="C34" s="266">
        <f>'Sources and Uses Budget'!$C33</f>
        <v>1826352</v>
      </c>
      <c r="D34" s="270">
        <f t="shared" si="0"/>
        <v>0</v>
      </c>
      <c r="E34" s="268"/>
      <c r="F34" s="267"/>
    </row>
    <row r="35" spans="1:6" s="352" customFormat="1">
      <c r="A35" s="145" t="s">
        <v>139</v>
      </c>
      <c r="B35" s="266">
        <f>'Sources and Uses Budget'!$C34</f>
        <v>7609800</v>
      </c>
      <c r="C35" s="266">
        <f>'Sources and Uses Budget'!$C34</f>
        <v>7609800</v>
      </c>
      <c r="D35" s="270">
        <f t="shared" si="0"/>
        <v>0</v>
      </c>
      <c r="E35" s="268"/>
      <c r="F35" s="267"/>
    </row>
    <row r="36" spans="1:6" s="352" customFormat="1">
      <c r="A36" s="145" t="s">
        <v>140</v>
      </c>
      <c r="B36" s="266">
        <f>'Sources and Uses Budget'!$C35</f>
        <v>520510</v>
      </c>
      <c r="C36" s="266">
        <f>'Sources and Uses Budget'!$C35</f>
        <v>520510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(Bond Premium)</v>
      </c>
      <c r="B38" s="266">
        <f>'Sources and Uses Budget'!$C37</f>
        <v>468459</v>
      </c>
      <c r="C38" s="266">
        <f>'Sources and Uses Budget'!$C37</f>
        <v>468459</v>
      </c>
      <c r="D38" s="270">
        <f t="shared" si="0"/>
        <v>0</v>
      </c>
      <c r="E38" s="268"/>
      <c r="F38" s="267"/>
    </row>
    <row r="39" spans="1:6" s="352" customFormat="1" ht="13">
      <c r="A39" s="271" t="s">
        <v>143</v>
      </c>
      <c r="B39" s="270">
        <f>SUM(B30:B38)</f>
        <v>52540000</v>
      </c>
      <c r="C39" s="270">
        <f>SUM(C30:C38)</f>
        <v>52540000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1590000</v>
      </c>
      <c r="C41" s="266">
        <f>'Sources and Uses Budget'!$C40</f>
        <v>1590000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1590000</v>
      </c>
      <c r="C43" s="270">
        <f>SUM(C41:C42)</f>
        <v>1590000</v>
      </c>
      <c r="D43" s="270">
        <f t="shared" si="0"/>
        <v>0</v>
      </c>
      <c r="E43" s="268"/>
      <c r="F43" s="267"/>
    </row>
    <row r="44" spans="1:6" s="352" customFormat="1" ht="13">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5005011</v>
      </c>
      <c r="C46" s="266">
        <f>'Sources and Uses Budget'!$C45</f>
        <v>5005011</v>
      </c>
      <c r="D46" s="270">
        <f t="shared" si="0"/>
        <v>0</v>
      </c>
      <c r="E46" s="268"/>
      <c r="F46" s="267"/>
    </row>
    <row r="47" spans="1:6" s="352" customFormat="1">
      <c r="A47" s="145" t="s">
        <v>151</v>
      </c>
      <c r="B47" s="266">
        <f>'Sources and Uses Budget'!$C46</f>
        <v>498960</v>
      </c>
      <c r="C47" s="266">
        <f>'Sources and Uses Budget'!$C46</f>
        <v>498960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62922</v>
      </c>
      <c r="C50" s="266">
        <f>'Sources and Uses Budget'!$C49</f>
        <v>62922</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120000</v>
      </c>
      <c r="C52" s="266">
        <f>'Sources and Uses Budget'!$C51</f>
        <v>120000</v>
      </c>
      <c r="D52" s="270">
        <f t="shared" si="0"/>
        <v>0</v>
      </c>
      <c r="E52" s="268"/>
      <c r="F52" s="267"/>
    </row>
    <row r="53" spans="1:6" s="352" customFormat="1">
      <c r="A53" s="145" t="s">
        <v>155</v>
      </c>
      <c r="B53" s="266">
        <f>'Sources and Uses Budget'!$C52</f>
        <v>530000</v>
      </c>
      <c r="C53" s="266">
        <f>'Sources and Uses Budget'!$C52</f>
        <v>530000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6316893</v>
      </c>
      <c r="C55" s="273">
        <f>SUM(C46:C54)</f>
        <v>6316893</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(Legal or Permanent Financing)</v>
      </c>
      <c r="B62" s="266">
        <f>'Sources and Uses Budget'!$C61</f>
        <v>15000</v>
      </c>
      <c r="C62" s="266">
        <f>'Sources and Uses Budget'!$C61</f>
        <v>15000</v>
      </c>
      <c r="D62" s="270">
        <f t="shared" si="0"/>
        <v>0</v>
      </c>
      <c r="E62" s="268"/>
      <c r="F62" s="267"/>
    </row>
    <row r="63" spans="1:6" s="352" customFormat="1" ht="13.75" customHeight="1">
      <c r="A63" s="271" t="s">
        <v>301</v>
      </c>
      <c r="B63" s="270">
        <f>SUM(B57:B62)</f>
        <v>25000</v>
      </c>
      <c r="C63" s="270">
        <f>SUM(C57:C62)</f>
        <v>25000</v>
      </c>
      <c r="D63" s="270">
        <f t="shared" si="0"/>
        <v>0</v>
      </c>
      <c r="E63" s="268"/>
      <c r="F63" s="267"/>
    </row>
    <row r="64" spans="1:6" s="352" customFormat="1" ht="13">
      <c r="A64" s="274" t="s">
        <v>302</v>
      </c>
      <c r="B64" s="270">
        <f>SUM(B9+B12+B14+B15+B17+B26+B28+B39+B43+B44+B55+B63)</f>
        <v>66071893</v>
      </c>
      <c r="C64" s="270">
        <f>SUM(C9+C12+C14+C15+C17+C26+C28+C39+C43+C44+C55+C63)</f>
        <v>66071893</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3">
      <c r="A67" s="283" t="s">
        <v>1628</v>
      </c>
      <c r="B67" s="266">
        <f>'Sources and Uses Budget'!$C66</f>
        <v>0</v>
      </c>
      <c r="C67" s="266">
        <f>'Sources and Uses Budget'!$C66</f>
        <v>0</v>
      </c>
      <c r="D67" s="270"/>
      <c r="E67" s="268"/>
      <c r="F67" s="267"/>
    </row>
    <row r="68" spans="1:6" s="352" customFormat="1" ht="23">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ht="23">
      <c r="A70" s="155" t="str">
        <f>'Sources and Uses Budget'!A69</f>
        <v>Other: (Lender Legal+ Bond Issur Legal+MGP Legal)</v>
      </c>
      <c r="B70" s="266">
        <f>'Sources and Uses Budget'!$C69</f>
        <v>225000</v>
      </c>
      <c r="C70" s="266">
        <f>'Sources and Uses Budget'!$C69</f>
        <v>225000</v>
      </c>
      <c r="D70" s="270">
        <f t="shared" si="0"/>
        <v>0</v>
      </c>
      <c r="E70" s="268"/>
      <c r="F70" s="267"/>
    </row>
    <row r="71" spans="1:6" s="352" customFormat="1">
      <c r="A71" s="149" t="s">
        <v>1632</v>
      </c>
      <c r="B71" s="270">
        <f>SUM(B66:B70)</f>
        <v>325000</v>
      </c>
      <c r="C71" s="270">
        <f>SUM(C66:C70)</f>
        <v>325000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710749</v>
      </c>
      <c r="C76" s="266">
        <f>'Sources and Uses Budget'!$C75</f>
        <v>710749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710749</v>
      </c>
      <c r="C78" s="270">
        <f>SUM(C73:C77)</f>
        <v>710749</v>
      </c>
      <c r="D78" s="270">
        <f t="shared" ref="D78:D106" si="1">C78-B78</f>
        <v>0</v>
      </c>
      <c r="E78" s="268"/>
      <c r="F78" s="267"/>
    </row>
    <row r="79" spans="1:6" s="352" customFormat="1" ht="13">
      <c r="A79" s="264" t="s">
        <v>1208</v>
      </c>
      <c r="B79" s="264"/>
      <c r="C79" s="264"/>
      <c r="D79" s="264"/>
      <c r="E79" s="282"/>
      <c r="F79" s="264"/>
    </row>
    <row r="80" spans="1:6" s="352" customFormat="1">
      <c r="A80" s="510" t="s">
        <v>1210</v>
      </c>
      <c r="B80" s="266">
        <f>'Sources and Uses Budget'!$C79</f>
        <v>2662000</v>
      </c>
      <c r="C80" s="266">
        <f>'Sources and Uses Budget'!$C79</f>
        <v>2662000</v>
      </c>
      <c r="D80" s="270">
        <f t="shared" si="1"/>
        <v>0</v>
      </c>
      <c r="E80" s="268"/>
      <c r="F80" s="267"/>
    </row>
    <row r="81" spans="1:6" s="352" customFormat="1">
      <c r="A81" s="510" t="s">
        <v>58</v>
      </c>
      <c r="B81" s="266">
        <f>'Sources and Uses Budget'!$C80</f>
        <v>715599</v>
      </c>
      <c r="C81" s="266">
        <f>'Sources and Uses Budget'!$C80</f>
        <v>715599</v>
      </c>
      <c r="D81" s="270">
        <f>C81-B81</f>
        <v>0</v>
      </c>
      <c r="E81" s="268"/>
      <c r="F81" s="267"/>
    </row>
    <row r="82" spans="1:6" s="352" customFormat="1" ht="13">
      <c r="A82" s="271" t="s">
        <v>1207</v>
      </c>
      <c r="B82" s="270">
        <f>SUM(B80:B81)</f>
        <v>3377599</v>
      </c>
      <c r="C82" s="270">
        <f>SUM(C80:C81)</f>
        <v>3377599</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114161</v>
      </c>
      <c r="C84" s="266">
        <f>'Sources and Uses Budget'!$C83</f>
        <v>114161</v>
      </c>
      <c r="D84" s="270">
        <f t="shared" si="1"/>
        <v>0</v>
      </c>
      <c r="E84" s="268"/>
      <c r="F84" s="267"/>
    </row>
    <row r="85" spans="1:6" s="352" customFormat="1">
      <c r="A85" s="269" t="s">
        <v>766</v>
      </c>
      <c r="B85" s="266">
        <f>'Sources and Uses Budget'!$C84</f>
        <v>50000</v>
      </c>
      <c r="C85" s="266">
        <f>'Sources and Uses Budget'!$C84</f>
        <v>50000</v>
      </c>
      <c r="D85" s="270">
        <f t="shared" si="1"/>
        <v>0</v>
      </c>
      <c r="E85" s="268"/>
      <c r="F85" s="267"/>
    </row>
    <row r="86" spans="1:6" s="352" customFormat="1">
      <c r="A86" s="269" t="s">
        <v>767</v>
      </c>
      <c r="B86" s="266">
        <f>'Sources and Uses Budget'!$C85</f>
        <v>633557</v>
      </c>
      <c r="C86" s="266">
        <f>'Sources and Uses Budget'!$C85</f>
        <v>633557</v>
      </c>
      <c r="D86" s="270">
        <f t="shared" si="1"/>
        <v>0</v>
      </c>
      <c r="E86" s="268"/>
      <c r="F86" s="267"/>
    </row>
    <row r="87" spans="1:6" s="352" customFormat="1">
      <c r="A87" s="269" t="s">
        <v>768</v>
      </c>
      <c r="B87" s="266">
        <f>'Sources and Uses Budget'!$C86</f>
        <v>2936442</v>
      </c>
      <c r="C87" s="266">
        <f>'Sources and Uses Budget'!$C86</f>
        <v>2936442</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50000</v>
      </c>
      <c r="C89" s="266">
        <f>'Sources and Uses Budget'!$C88</f>
        <v>50000</v>
      </c>
      <c r="D89" s="270">
        <f t="shared" si="1"/>
        <v>0</v>
      </c>
      <c r="E89" s="268"/>
      <c r="F89" s="267"/>
    </row>
    <row r="90" spans="1:6" s="352" customFormat="1">
      <c r="A90" s="269" t="s">
        <v>771</v>
      </c>
      <c r="B90" s="266">
        <f>'Sources and Uses Budget'!$C89</f>
        <v>150000</v>
      </c>
      <c r="C90" s="266">
        <f>'Sources and Uses Budget'!$C89</f>
        <v>150000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1209</v>
      </c>
      <c r="B93" s="266">
        <f>'Sources and Uses Budget'!$C92</f>
        <v>20000</v>
      </c>
      <c r="C93" s="266">
        <f>'Sources and Uses Budget'!$C92</f>
        <v>20000</v>
      </c>
      <c r="D93" s="270">
        <f t="shared" si="1"/>
        <v>0</v>
      </c>
      <c r="E93" s="268"/>
      <c r="F93" s="267"/>
    </row>
    <row r="94" spans="1:6" s="352" customFormat="1">
      <c r="A94" s="272" t="s">
        <v>34</v>
      </c>
      <c r="B94" s="266">
        <f>'Sources and Uses Budget'!$C93</f>
        <v>963150</v>
      </c>
      <c r="C94" s="266">
        <f>'Sources and Uses Budget'!$C93</f>
        <v>963150</v>
      </c>
      <c r="D94" s="270">
        <f t="shared" si="1"/>
        <v>0</v>
      </c>
      <c r="E94" s="268"/>
      <c r="F94" s="267"/>
    </row>
    <row r="95" spans="1:6" s="352" customFormat="1">
      <c r="A95" s="272" t="s">
        <v>34</v>
      </c>
      <c r="B95" s="266">
        <f>'Sources and Uses Budget'!$C94</f>
        <v>8750</v>
      </c>
      <c r="C95" s="266">
        <f>'Sources and Uses Budget'!$C94</f>
        <v>8750</v>
      </c>
      <c r="D95" s="270">
        <f t="shared" si="1"/>
        <v>0</v>
      </c>
      <c r="E95" s="268"/>
      <c r="F95" s="267"/>
    </row>
    <row r="96" spans="1:6" s="352" customFormat="1">
      <c r="A96" s="272" t="s">
        <v>34</v>
      </c>
      <c r="B96" s="266">
        <f>'Sources and Uses Budget'!$C95</f>
        <v>1250000</v>
      </c>
      <c r="C96" s="266">
        <f>'Sources and Uses Budget'!$C95</f>
        <v>1250000</v>
      </c>
      <c r="D96" s="270">
        <f t="shared" si="1"/>
        <v>0</v>
      </c>
      <c r="E96" s="268"/>
      <c r="F96" s="267"/>
    </row>
    <row r="97" spans="1:6" s="352" customFormat="1" ht="13">
      <c r="A97" s="271" t="s">
        <v>773</v>
      </c>
      <c r="B97" s="270">
        <f>SUM(B84:B96)</f>
        <v>6241060</v>
      </c>
      <c r="C97" s="270">
        <f>SUM(C84:C96)</f>
        <v>6241060</v>
      </c>
      <c r="D97" s="270">
        <f t="shared" si="1"/>
        <v>0</v>
      </c>
      <c r="E97" s="268"/>
      <c r="F97" s="267"/>
    </row>
    <row r="98" spans="1:6" s="352" customFormat="1" ht="13">
      <c r="A98" s="271" t="s">
        <v>774</v>
      </c>
      <c r="B98" s="270">
        <f>SUM(B64+B71+B78+B82+B97)</f>
        <v>76726301</v>
      </c>
      <c r="C98" s="270">
        <f>SUM(C64+C71+C78+C82+C97)</f>
        <v>76726301</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10399871</v>
      </c>
      <c r="C100" s="266">
        <f>'Sources and Uses Budget'!$C99</f>
        <v>10399871</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10399871</v>
      </c>
      <c r="C105" s="270">
        <f>SUM(C100:C104)</f>
        <v>10399871</v>
      </c>
      <c r="D105" s="270">
        <f t="shared" si="1"/>
        <v>0</v>
      </c>
      <c r="E105" s="268"/>
      <c r="F105" s="267"/>
    </row>
    <row r="106" spans="1:6" s="352" customFormat="1" ht="13">
      <c r="A106" s="271" t="s">
        <v>779</v>
      </c>
      <c r="B106" s="273">
        <f>SUM(B98+B105)</f>
        <v>87126172</v>
      </c>
      <c r="C106" s="273">
        <f>SUM(C98+C105)</f>
        <v>87126172</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5" customHeight="1" zeroHeight="1"/>
  <cols>
    <col min="1" max="10" width="10.54296875" style="402" customWidth="1"/>
    <col min="11" max="16384" width="8.81640625" style="402" hidden="1"/>
  </cols>
  <sheetData>
    <row r="1" spans="1:10" ht="15.5">
      <c r="A1" s="1280" t="s">
        <v>1841</v>
      </c>
      <c r="B1" s="1281"/>
      <c r="C1" s="1281"/>
      <c r="D1" s="1281"/>
      <c r="E1" s="1281"/>
      <c r="F1" s="1281"/>
      <c r="G1" s="1281"/>
      <c r="H1" s="1281"/>
      <c r="I1" s="1281"/>
      <c r="J1" s="1281"/>
    </row>
    <row r="2" spans="1:10" ht="15.5">
      <c r="A2" s="1284" t="s">
        <v>1266</v>
      </c>
      <c r="B2" s="1285"/>
      <c r="C2" s="1285"/>
      <c r="D2" s="1285"/>
      <c r="E2" s="1285"/>
      <c r="F2" s="1285"/>
      <c r="G2" s="1285"/>
      <c r="H2" s="1285"/>
      <c r="I2" s="1285"/>
      <c r="J2" s="1285"/>
    </row>
    <row r="3" spans="1:10" ht="12.5"/>
    <row r="4" spans="1:10" ht="12.75" customHeight="1">
      <c r="A4" s="1282" t="s">
        <v>2005</v>
      </c>
      <c r="B4" s="1282"/>
      <c r="C4" s="1282"/>
      <c r="D4" s="1282"/>
      <c r="E4" s="1282"/>
      <c r="F4" s="1282"/>
      <c r="G4" s="1282"/>
      <c r="H4" s="1282"/>
      <c r="I4" s="1282"/>
      <c r="J4" s="1282"/>
    </row>
    <row r="5" spans="1:10" ht="12.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5"/>
    <row r="10" spans="1:10" ht="12.75" customHeight="1">
      <c r="A10" s="1286" t="s">
        <v>1846</v>
      </c>
      <c r="B10" s="1286"/>
      <c r="C10" s="1286"/>
      <c r="D10" s="1286"/>
      <c r="E10" s="1286"/>
      <c r="F10" s="1286"/>
      <c r="G10" s="1286"/>
      <c r="H10" s="1286"/>
      <c r="I10" s="1286"/>
      <c r="J10" s="1286"/>
    </row>
    <row r="11" spans="1:10" ht="12.5">
      <c r="A11" s="1286"/>
      <c r="B11" s="1286"/>
      <c r="C11" s="1286"/>
      <c r="D11" s="1286"/>
      <c r="E11" s="1286"/>
      <c r="F11" s="1286"/>
      <c r="G11" s="1286"/>
      <c r="H11" s="1286"/>
      <c r="I11" s="1286"/>
      <c r="J11" s="1286"/>
    </row>
    <row r="12" spans="1:10" ht="12.5">
      <c r="A12" s="1286"/>
      <c r="B12" s="1286"/>
      <c r="C12" s="1286"/>
      <c r="D12" s="1286"/>
      <c r="E12" s="1286"/>
      <c r="F12" s="1286"/>
      <c r="G12" s="1286"/>
      <c r="H12" s="1286"/>
      <c r="I12" s="1286"/>
      <c r="J12" s="1286"/>
    </row>
    <row r="13" spans="1:10" ht="12.5">
      <c r="A13" s="1286"/>
      <c r="B13" s="1286"/>
      <c r="C13" s="1286"/>
      <c r="D13" s="1286"/>
      <c r="E13" s="1286"/>
      <c r="F13" s="1286"/>
      <c r="G13" s="1286"/>
      <c r="H13" s="1286"/>
      <c r="I13" s="1286"/>
      <c r="J13" s="1286"/>
    </row>
    <row r="14" spans="1:10" ht="12.5">
      <c r="A14" s="1286"/>
      <c r="B14" s="1286"/>
      <c r="C14" s="1286"/>
      <c r="D14" s="1286"/>
      <c r="E14" s="1286"/>
      <c r="F14" s="1286"/>
      <c r="G14" s="1286"/>
      <c r="H14" s="1286"/>
      <c r="I14" s="1286"/>
      <c r="J14" s="1286"/>
    </row>
    <row r="15" spans="1:10" ht="12.5">
      <c r="A15" s="1286"/>
      <c r="B15" s="1286"/>
      <c r="C15" s="1286"/>
      <c r="D15" s="1286"/>
      <c r="E15" s="1286"/>
      <c r="F15" s="1286"/>
      <c r="G15" s="1286"/>
      <c r="H15" s="1286"/>
      <c r="I15" s="1286"/>
      <c r="J15" s="1286"/>
    </row>
    <row r="16" spans="1:10" ht="12.5">
      <c r="A16" s="524"/>
      <c r="B16" s="524"/>
      <c r="C16" s="524"/>
      <c r="D16" s="524"/>
      <c r="E16" s="524"/>
      <c r="F16" s="524"/>
      <c r="G16" s="524"/>
      <c r="H16" s="524"/>
      <c r="I16" s="524"/>
      <c r="J16" s="524"/>
    </row>
    <row r="17" spans="1:10" ht="12.5">
      <c r="A17" s="476" t="s">
        <v>1845</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5" t="s">
        <v>1187</v>
      </c>
      <c r="B19" s="1285"/>
      <c r="C19" s="1285"/>
      <c r="D19" s="1285"/>
      <c r="E19" s="128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2" t="s">
        <v>1188</v>
      </c>
      <c r="B76" s="1282"/>
      <c r="C76" s="1282"/>
      <c r="D76" s="1282"/>
      <c r="E76" s="1282"/>
      <c r="F76" s="1282"/>
      <c r="G76" s="1282"/>
      <c r="H76" s="1282"/>
      <c r="I76" s="1282"/>
      <c r="J76" s="1282"/>
    </row>
    <row r="77" spans="1:10" ht="12.5">
      <c r="A77" s="1282"/>
      <c r="B77" s="1282"/>
      <c r="C77" s="1282"/>
      <c r="D77" s="1282"/>
      <c r="E77" s="1282"/>
      <c r="F77" s="1282"/>
      <c r="G77" s="1282"/>
      <c r="H77" s="1282"/>
      <c r="I77" s="1282"/>
      <c r="J77" s="1282"/>
    </row>
    <row r="78" spans="1:10" ht="12.5">
      <c r="A78" s="1282"/>
      <c r="B78" s="1282"/>
      <c r="C78" s="1282"/>
      <c r="D78" s="1282"/>
      <c r="E78" s="1282"/>
      <c r="F78" s="1282"/>
      <c r="G78" s="1282"/>
      <c r="H78" s="1282"/>
      <c r="I78" s="1282"/>
      <c r="J78" s="1282"/>
    </row>
    <row r="79" spans="1:10" ht="12.5"/>
    <row r="80" spans="1:10" ht="12.5">
      <c r="A80" s="402" t="s">
        <v>1187</v>
      </c>
    </row>
    <row r="81" spans="1:9" ht="12.5"/>
    <row r="82" spans="1:9" ht="12.5"/>
    <row r="83" spans="1:9" ht="12.5"/>
    <row r="84" spans="1:9" ht="12.5"/>
    <row r="85" spans="1:9" ht="12.5"/>
    <row r="86" spans="1:9" ht="12.5"/>
    <row r="87" spans="1:9" ht="12.5"/>
    <row r="88" spans="1:9" ht="12.5"/>
    <row r="89" spans="1:9" ht="13">
      <c r="A89" s="1283" t="s">
        <v>1842</v>
      </c>
      <c r="B89" s="1283"/>
      <c r="C89" s="1283"/>
      <c r="D89" s="1283"/>
      <c r="E89" s="1283"/>
      <c r="F89" s="1283"/>
      <c r="G89" s="1283"/>
      <c r="H89" s="1283"/>
      <c r="I89" s="1283"/>
    </row>
    <row r="90" spans="1:9" ht="12.5">
      <c r="A90" s="1273" t="s">
        <v>2003</v>
      </c>
      <c r="B90" s="1273"/>
      <c r="C90" s="1273"/>
      <c r="D90" s="1273"/>
      <c r="E90" s="1273"/>
    </row>
    <row r="91" spans="1:9" ht="12.5">
      <c r="A91" s="1273" t="s">
        <v>2004</v>
      </c>
      <c r="B91" s="1273"/>
      <c r="C91" s="1273"/>
      <c r="D91" s="1273"/>
      <c r="E91" s="1273"/>
    </row>
    <row r="92" spans="1:9" ht="12.5">
      <c r="A92" s="1273" t="s">
        <v>1843</v>
      </c>
      <c r="B92" s="1273"/>
      <c r="C92" s="1273"/>
      <c r="D92" s="1273"/>
      <c r="E92" s="1273"/>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3" workbookViewId="0">
      <selection activeCell="B1125" sqref="B1125"/>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3" width="8.81640625" style="402" hidden="1" customWidth="1"/>
    <col min="14" max="16384" width="0" style="402" hidden="1"/>
  </cols>
  <sheetData>
    <row r="1" spans="1:13"/>
    <row r="2" spans="1:13">
      <c r="A2" s="1288" t="s">
        <v>2605</v>
      </c>
      <c r="B2" s="1288"/>
      <c r="C2" s="1288"/>
      <c r="D2" s="1288"/>
      <c r="E2" s="1288"/>
      <c r="F2" s="1288"/>
      <c r="G2" s="1288"/>
      <c r="H2" s="1288"/>
      <c r="I2" s="1288"/>
    </row>
    <row r="3" spans="1:13">
      <c r="A3" s="1289" t="s">
        <v>2172</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2171</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1099</v>
      </c>
      <c r="B9" s="1293"/>
      <c r="C9" s="1293"/>
      <c r="D9" s="1293"/>
      <c r="E9" s="1293"/>
      <c r="F9" s="1293"/>
      <c r="G9" s="1293"/>
      <c r="H9" s="1023"/>
      <c r="I9" s="1024"/>
    </row>
    <row r="10" spans="1:13">
      <c r="A10" s="482"/>
      <c r="B10" s="482"/>
      <c r="E10" s="404"/>
    </row>
    <row r="11" spans="1:13" ht="13.75" customHeight="1">
      <c r="C11" s="482"/>
      <c r="D11" s="1310" t="s">
        <v>1098</v>
      </c>
      <c r="E11" s="1310"/>
      <c r="F11" s="1310"/>
    </row>
    <row r="12" spans="1:13">
      <c r="C12" s="482"/>
      <c r="D12" s="1310"/>
      <c r="E12" s="1310"/>
      <c r="F12" s="1310"/>
    </row>
    <row r="13" spans="1:13">
      <c r="A13" s="483"/>
      <c r="B13" s="483"/>
      <c r="C13" s="483"/>
      <c r="D13" s="1291" t="s">
        <v>1088</v>
      </c>
      <c r="E13" s="1291"/>
      <c r="F13" s="1291"/>
      <c r="M13" s="96"/>
    </row>
    <row r="14" spans="1:13">
      <c r="A14" s="483"/>
      <c r="B14" s="483"/>
      <c r="C14" s="483"/>
      <c r="D14" s="476"/>
      <c r="L14" s="312"/>
    </row>
    <row r="15" spans="1:13">
      <c r="A15" s="484"/>
      <c r="B15" s="485" t="s">
        <v>2766</v>
      </c>
      <c r="C15" s="483"/>
      <c r="D15" s="1290" t="s">
        <v>1893</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1891</v>
      </c>
      <c r="F18" s="445"/>
      <c r="I18" s="490"/>
    </row>
    <row r="19" spans="1:9">
      <c r="A19" s="483"/>
      <c r="B19" s="483"/>
      <c r="C19" s="483"/>
      <c r="I19" s="490"/>
    </row>
    <row r="20" spans="1:9">
      <c r="A20" s="484"/>
      <c r="B20" s="485" t="s">
        <v>2766</v>
      </c>
      <c r="D20" s="1290" t="s">
        <v>1894</v>
      </c>
      <c r="E20" s="1290"/>
      <c r="F20" s="1290"/>
      <c r="I20" s="490"/>
    </row>
    <row r="21" spans="1:9">
      <c r="A21" s="484"/>
      <c r="D21" s="1290"/>
      <c r="E21" s="1290"/>
      <c r="F21" s="1290"/>
      <c r="I21" s="490"/>
    </row>
    <row r="22" spans="1:9">
      <c r="A22" s="484"/>
      <c r="D22" s="392"/>
      <c r="E22" s="96" t="s">
        <v>1890</v>
      </c>
      <c r="F22" s="392"/>
      <c r="I22" s="490"/>
    </row>
    <row r="23" spans="1:9">
      <c r="A23" s="484"/>
      <c r="B23" s="484"/>
      <c r="D23" s="446"/>
      <c r="I23" s="490"/>
    </row>
    <row r="24" spans="1:9">
      <c r="A24" s="484"/>
      <c r="B24" s="485" t="s">
        <v>2767</v>
      </c>
      <c r="D24" s="1290" t="s">
        <v>1089</v>
      </c>
      <c r="E24" s="1290"/>
      <c r="F24" s="1290"/>
      <c r="I24" s="490"/>
    </row>
    <row r="25" spans="1:9">
      <c r="A25" s="484"/>
      <c r="B25" s="484"/>
      <c r="D25" s="1290"/>
      <c r="E25" s="1290"/>
      <c r="F25" s="1290"/>
      <c r="I25" s="490"/>
    </row>
    <row r="26" spans="1:9">
      <c r="I26" s="490"/>
    </row>
    <row r="27" spans="1:9">
      <c r="A27" s="484"/>
      <c r="B27" s="485" t="s">
        <v>2766</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2767</v>
      </c>
      <c r="D33" s="1290" t="s">
        <v>2007</v>
      </c>
      <c r="E33" s="1290"/>
      <c r="F33" s="1290"/>
      <c r="I33" s="490"/>
    </row>
    <row r="34" spans="1:9">
      <c r="D34" s="1290"/>
      <c r="E34" s="1290"/>
      <c r="F34" s="1290"/>
      <c r="I34" s="490"/>
    </row>
    <row r="35" spans="1:9">
      <c r="A35" s="484"/>
      <c r="B35" s="484"/>
      <c r="D35" s="447"/>
      <c r="I35" s="490"/>
    </row>
    <row r="36" spans="1:9" ht="14.5" customHeight="1">
      <c r="A36" s="484"/>
      <c r="B36" s="485" t="s">
        <v>2767</v>
      </c>
      <c r="D36" s="1290" t="s">
        <v>1212</v>
      </c>
      <c r="E36" s="1290"/>
      <c r="F36" s="1290"/>
      <c r="I36" s="490"/>
    </row>
    <row r="37" spans="1:9">
      <c r="A37" s="484"/>
      <c r="B37" s="484"/>
      <c r="D37" s="1290"/>
      <c r="E37" s="1290"/>
      <c r="F37" s="1290"/>
      <c r="I37" s="490"/>
    </row>
    <row r="38" spans="1:9">
      <c r="A38" s="484"/>
      <c r="B38" s="484"/>
      <c r="D38" s="1290"/>
      <c r="E38" s="1290"/>
      <c r="F38" s="1290"/>
      <c r="I38" s="490"/>
    </row>
    <row r="39" spans="1:9">
      <c r="A39" s="484"/>
      <c r="B39" s="484"/>
      <c r="D39" s="1290"/>
      <c r="E39" s="1290"/>
      <c r="F39" s="1290"/>
      <c r="I39" s="490"/>
    </row>
    <row r="40" spans="1:9">
      <c r="A40" s="484"/>
      <c r="B40" s="484"/>
      <c r="I40" s="490"/>
    </row>
    <row r="41" spans="1:9">
      <c r="A41" s="484"/>
      <c r="B41" s="485" t="s">
        <v>2767</v>
      </c>
      <c r="D41" s="1290" t="s">
        <v>1090</v>
      </c>
      <c r="E41" s="1290"/>
      <c r="F41" s="1290"/>
      <c r="I41" s="490"/>
    </row>
    <row r="42" spans="1:9">
      <c r="A42" s="484"/>
      <c r="B42" s="484"/>
      <c r="D42" s="1290"/>
      <c r="E42" s="1290"/>
      <c r="F42" s="1290"/>
      <c r="I42" s="490"/>
    </row>
    <row r="43" spans="1:9">
      <c r="A43" s="484"/>
      <c r="B43" s="484"/>
      <c r="D43" s="1290"/>
      <c r="E43" s="1290"/>
      <c r="F43" s="1290"/>
      <c r="I43" s="490"/>
    </row>
    <row r="44" spans="1:9">
      <c r="A44" s="484"/>
      <c r="B44" s="484"/>
      <c r="D44" s="1290"/>
      <c r="E44" s="1290"/>
      <c r="F44" s="1290"/>
      <c r="I44" s="490"/>
    </row>
    <row r="45" spans="1:9">
      <c r="A45" s="484"/>
      <c r="B45" s="484"/>
      <c r="D45" s="1290"/>
      <c r="E45" s="1290"/>
      <c r="F45" s="1290"/>
      <c r="I45" s="490"/>
    </row>
    <row r="46" spans="1:9">
      <c r="A46" s="484"/>
      <c r="B46" s="484"/>
      <c r="D46" s="445"/>
      <c r="E46" s="445"/>
      <c r="F46" s="445"/>
      <c r="I46" s="490"/>
    </row>
    <row r="47" spans="1:9">
      <c r="A47" s="484"/>
      <c r="B47" s="485" t="s">
        <v>2767</v>
      </c>
      <c r="D47" s="1290" t="s">
        <v>1091</v>
      </c>
      <c r="E47" s="1290"/>
      <c r="F47" s="1290"/>
      <c r="I47" s="490"/>
    </row>
    <row r="48" spans="1:9">
      <c r="A48" s="484"/>
      <c r="B48" s="484"/>
      <c r="D48" s="1290"/>
      <c r="E48" s="1290"/>
      <c r="F48" s="1290"/>
      <c r="I48" s="490"/>
    </row>
    <row r="49" spans="1:9">
      <c r="A49" s="484"/>
      <c r="B49" s="484"/>
      <c r="D49" s="1290"/>
      <c r="E49" s="1290"/>
      <c r="F49" s="1290"/>
      <c r="I49" s="490"/>
    </row>
    <row r="50" spans="1:9" ht="23.25" customHeight="1">
      <c r="A50" s="484"/>
      <c r="B50" s="484"/>
      <c r="D50" s="1290"/>
      <c r="E50" s="1290"/>
      <c r="F50" s="1290"/>
      <c r="I50" s="490"/>
    </row>
    <row r="51" spans="1:9">
      <c r="A51" s="484"/>
      <c r="B51" s="484"/>
      <c r="D51" s="446"/>
      <c r="I51" s="490"/>
    </row>
    <row r="52" spans="1:9" ht="14.5" customHeight="1">
      <c r="A52" s="484"/>
      <c r="B52" s="485" t="s">
        <v>2767</v>
      </c>
      <c r="D52" s="1290" t="s">
        <v>1092</v>
      </c>
      <c r="E52" s="1290"/>
      <c r="F52" s="1290"/>
      <c r="I52" s="490"/>
    </row>
    <row r="53" spans="1:9">
      <c r="A53" s="484"/>
      <c r="B53" s="484"/>
      <c r="D53" s="1290"/>
      <c r="E53" s="1290"/>
      <c r="F53" s="1290"/>
      <c r="I53" s="490"/>
    </row>
    <row r="54" spans="1:9">
      <c r="A54" s="484"/>
      <c r="B54" s="484"/>
      <c r="D54" s="1290"/>
      <c r="E54" s="1290"/>
      <c r="F54" s="1290"/>
      <c r="I54" s="490"/>
    </row>
    <row r="55" spans="1:9">
      <c r="A55" s="484"/>
      <c r="B55" s="484"/>
      <c r="I55" s="490"/>
    </row>
    <row r="56" spans="1:9">
      <c r="A56" s="484"/>
      <c r="B56" s="485" t="s">
        <v>2766</v>
      </c>
      <c r="D56" s="1312" t="s">
        <v>1093</v>
      </c>
      <c r="E56" s="1312"/>
      <c r="F56" s="1312"/>
      <c r="I56" s="490"/>
    </row>
    <row r="57" spans="1:9">
      <c r="A57" s="484"/>
      <c r="B57" s="484"/>
      <c r="D57" s="1312"/>
      <c r="E57" s="1312"/>
      <c r="F57" s="1312"/>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2767</v>
      </c>
      <c r="D61" s="1290" t="s">
        <v>1094</v>
      </c>
      <c r="E61" s="1290"/>
      <c r="F61" s="1290"/>
      <c r="I61" s="490"/>
    </row>
    <row r="62" spans="1:9">
      <c r="D62" s="1290"/>
      <c r="E62" s="1290"/>
      <c r="F62" s="1290"/>
      <c r="I62" s="490"/>
    </row>
    <row r="63" spans="1:9">
      <c r="D63" s="1290"/>
      <c r="E63" s="1290"/>
      <c r="F63" s="1290"/>
      <c r="I63" s="490"/>
    </row>
    <row r="64" spans="1:9">
      <c r="I64" s="490"/>
    </row>
    <row r="65" spans="1:9">
      <c r="A65" s="484"/>
      <c r="B65" s="485" t="s">
        <v>2767</v>
      </c>
      <c r="D65" s="1290" t="s">
        <v>1095</v>
      </c>
      <c r="E65" s="1290"/>
      <c r="F65" s="1290"/>
      <c r="I65" s="490"/>
    </row>
    <row r="66" spans="1:9">
      <c r="D66" s="1290"/>
      <c r="E66" s="1290"/>
      <c r="F66" s="1290"/>
      <c r="I66" s="490"/>
    </row>
    <row r="67" spans="1:9">
      <c r="I67" s="490"/>
    </row>
    <row r="68" spans="1:9">
      <c r="A68" s="484"/>
      <c r="B68" s="485" t="s">
        <v>2766</v>
      </c>
      <c r="D68" s="1290" t="s">
        <v>1096</v>
      </c>
      <c r="E68" s="1290"/>
      <c r="F68" s="1290"/>
      <c r="I68" s="490"/>
    </row>
    <row r="69" spans="1:9">
      <c r="D69" s="1290"/>
      <c r="E69" s="1290"/>
      <c r="F69" s="1290"/>
      <c r="I69" s="490"/>
    </row>
    <row r="70" spans="1:9">
      <c r="D70" s="1290"/>
      <c r="E70" s="1290"/>
      <c r="F70" s="1290"/>
      <c r="I70" s="490"/>
    </row>
    <row r="71" spans="1:9">
      <c r="I71" s="490"/>
    </row>
    <row r="72" spans="1:9">
      <c r="A72" s="484"/>
      <c r="B72" s="485" t="s">
        <v>2766</v>
      </c>
      <c r="D72" s="1290" t="s">
        <v>1097</v>
      </c>
      <c r="E72" s="1290"/>
      <c r="F72" s="1290"/>
      <c r="I72" s="490"/>
    </row>
    <row r="73" spans="1:9">
      <c r="D73" s="1290"/>
      <c r="E73" s="1290"/>
      <c r="F73" s="1290"/>
      <c r="I73" s="490"/>
    </row>
    <row r="74" spans="1:9">
      <c r="A74" s="484"/>
      <c r="B74" s="484"/>
      <c r="D74" s="446"/>
      <c r="I74" s="490"/>
    </row>
    <row r="75" spans="1:9">
      <c r="A75" s="1293" t="s">
        <v>1042</v>
      </c>
      <c r="B75" s="1293"/>
      <c r="C75" s="1293"/>
      <c r="D75" s="1293"/>
      <c r="E75" s="1293"/>
      <c r="F75" s="1293"/>
      <c r="G75" s="1293"/>
      <c r="H75" s="1023"/>
      <c r="I75" s="1147"/>
    </row>
    <row r="76" spans="1:9">
      <c r="I76" s="490"/>
    </row>
    <row r="77" spans="1:9">
      <c r="C77" s="486"/>
      <c r="D77" s="1292" t="s">
        <v>1100</v>
      </c>
      <c r="E77" s="1292"/>
      <c r="F77" s="1292"/>
      <c r="I77" s="490"/>
    </row>
    <row r="78" spans="1:9">
      <c r="A78" s="446"/>
      <c r="B78" s="446"/>
      <c r="D78" s="1290" t="s">
        <v>1115</v>
      </c>
      <c r="E78" s="1290"/>
      <c r="F78" s="1290"/>
      <c r="I78" s="490"/>
    </row>
    <row r="79" spans="1:9">
      <c r="A79" s="446"/>
      <c r="B79" s="446"/>
      <c r="I79" s="490"/>
    </row>
    <row r="80" spans="1:9" ht="13.75" customHeight="1">
      <c r="A80" s="484"/>
      <c r="B80" s="485" t="s">
        <v>2766</v>
      </c>
      <c r="D80" s="1290" t="s">
        <v>1243</v>
      </c>
      <c r="E80" s="1290"/>
      <c r="F80" s="1290"/>
      <c r="I80" s="490"/>
    </row>
    <row r="81" spans="1:9">
      <c r="A81" s="484"/>
      <c r="B81" s="484"/>
      <c r="D81" s="1290"/>
      <c r="E81" s="1290"/>
      <c r="F81" s="1290"/>
      <c r="I81" s="490"/>
    </row>
    <row r="82" spans="1:9">
      <c r="A82" s="484"/>
      <c r="B82" s="484"/>
      <c r="D82" s="1290"/>
      <c r="E82" s="1290"/>
      <c r="F82" s="1290"/>
      <c r="I82" s="490"/>
    </row>
    <row r="83" spans="1:9">
      <c r="A83" s="484"/>
      <c r="B83" s="484"/>
      <c r="D83" s="1290"/>
      <c r="E83" s="1290"/>
      <c r="F83" s="1290"/>
      <c r="I83" s="490"/>
    </row>
    <row r="84" spans="1:9">
      <c r="A84" s="484"/>
      <c r="B84" s="484"/>
      <c r="D84" s="1290"/>
      <c r="E84" s="1290"/>
      <c r="F84" s="1290"/>
      <c r="I84" s="490"/>
    </row>
    <row r="85" spans="1:9">
      <c r="A85" s="484"/>
      <c r="B85" s="484"/>
      <c r="D85" s="1290"/>
      <c r="E85" s="1290"/>
      <c r="F85" s="1290"/>
      <c r="I85" s="490"/>
    </row>
    <row r="86" spans="1:9">
      <c r="A86" s="484"/>
      <c r="B86" s="484"/>
      <c r="D86" s="1290"/>
      <c r="E86" s="1290"/>
      <c r="F86" s="1290"/>
      <c r="I86" s="490"/>
    </row>
    <row r="87" spans="1:9">
      <c r="A87" s="484"/>
      <c r="B87" s="484"/>
      <c r="D87" s="1290"/>
      <c r="E87" s="1290"/>
      <c r="F87" s="1290"/>
      <c r="I87" s="490"/>
    </row>
    <row r="88" spans="1:9">
      <c r="A88" s="484"/>
      <c r="B88" s="484"/>
      <c r="D88" s="385"/>
      <c r="E88" s="385"/>
      <c r="F88" s="385"/>
      <c r="I88" s="490"/>
    </row>
    <row r="89" spans="1:9" ht="15" customHeight="1">
      <c r="A89" s="484"/>
      <c r="B89" s="485" t="s">
        <v>2766</v>
      </c>
      <c r="D89" s="1290" t="s">
        <v>1729</v>
      </c>
      <c r="E89" s="1290"/>
      <c r="F89" s="1290"/>
      <c r="I89" s="490"/>
    </row>
    <row r="90" spans="1:9">
      <c r="A90" s="484"/>
      <c r="B90" s="484"/>
      <c r="D90" s="1290"/>
      <c r="E90" s="1290"/>
      <c r="F90" s="1290"/>
      <c r="I90" s="490"/>
    </row>
    <row r="91" spans="1:9">
      <c r="A91" s="484"/>
      <c r="B91" s="484"/>
      <c r="D91" s="445"/>
      <c r="E91" s="445"/>
      <c r="F91" s="445"/>
      <c r="I91" s="490"/>
    </row>
    <row r="92" spans="1:9">
      <c r="A92" s="484"/>
      <c r="B92" s="485" t="s">
        <v>2766</v>
      </c>
      <c r="D92" s="1290" t="s">
        <v>1732</v>
      </c>
      <c r="E92" s="1290"/>
      <c r="F92" s="1290"/>
      <c r="I92" s="490"/>
    </row>
    <row r="93" spans="1:9">
      <c r="A93" s="484"/>
      <c r="B93" s="484"/>
      <c r="D93" s="1290"/>
      <c r="E93" s="1290"/>
      <c r="F93" s="1290"/>
      <c r="I93" s="490"/>
    </row>
    <row r="94" spans="1:9">
      <c r="A94" s="484"/>
      <c r="B94" s="484"/>
      <c r="D94" s="1290"/>
      <c r="E94" s="1290"/>
      <c r="F94" s="1290"/>
      <c r="I94" s="490"/>
    </row>
    <row r="95" spans="1:9">
      <c r="A95" s="484"/>
      <c r="B95" s="484"/>
      <c r="D95" s="445"/>
      <c r="E95" s="445"/>
      <c r="F95" s="445"/>
      <c r="I95" s="490"/>
    </row>
    <row r="96" spans="1:9">
      <c r="A96" s="484"/>
      <c r="B96" s="485" t="s">
        <v>2766</v>
      </c>
      <c r="D96" s="1290" t="s">
        <v>1731</v>
      </c>
      <c r="E96" s="1290"/>
      <c r="F96" s="1290"/>
      <c r="I96" s="490"/>
    </row>
    <row r="97" spans="1:9" s="982" customFormat="1">
      <c r="A97" s="980"/>
      <c r="B97" s="980"/>
      <c r="C97" s="981"/>
      <c r="D97" s="1290"/>
      <c r="E97" s="1290"/>
      <c r="F97" s="1290"/>
      <c r="I97" s="1148"/>
    </row>
    <row r="98" spans="1:9">
      <c r="A98" s="484"/>
      <c r="B98" s="484"/>
      <c r="D98" s="392"/>
      <c r="E98" s="312" t="s">
        <v>1895</v>
      </c>
      <c r="F98" s="445"/>
      <c r="I98" s="490"/>
    </row>
    <row r="99" spans="1:9">
      <c r="A99" s="484"/>
      <c r="B99" s="484"/>
      <c r="D99" s="385"/>
      <c r="E99" s="385"/>
      <c r="F99" s="385"/>
      <c r="I99" s="490"/>
    </row>
    <row r="100" spans="1:9">
      <c r="A100" s="484"/>
      <c r="B100" s="485" t="s">
        <v>2767</v>
      </c>
      <c r="D100" s="1290" t="s">
        <v>1730</v>
      </c>
      <c r="E100" s="1290"/>
      <c r="F100" s="1290"/>
      <c r="I100" s="490"/>
    </row>
    <row r="101" spans="1:9">
      <c r="A101" s="484"/>
      <c r="B101" s="484"/>
      <c r="D101" s="1290"/>
      <c r="E101" s="1290"/>
      <c r="F101" s="1290"/>
      <c r="I101" s="490"/>
    </row>
    <row r="102" spans="1:9">
      <c r="A102" s="484"/>
      <c r="B102" s="484"/>
      <c r="D102" s="445"/>
      <c r="E102" s="445"/>
      <c r="F102" s="445"/>
      <c r="I102" s="490"/>
    </row>
    <row r="103" spans="1:9" ht="14.5" customHeight="1">
      <c r="A103" s="484"/>
      <c r="B103" s="485" t="s">
        <v>2767</v>
      </c>
      <c r="D103" s="1290" t="s">
        <v>1192</v>
      </c>
      <c r="E103" s="1290"/>
      <c r="F103" s="1290"/>
      <c r="I103" s="490"/>
    </row>
    <row r="104" spans="1:9">
      <c r="A104" s="484"/>
      <c r="B104" s="484"/>
      <c r="D104" s="1290"/>
      <c r="E104" s="1290"/>
      <c r="F104" s="1290"/>
      <c r="I104" s="490"/>
    </row>
    <row r="105" spans="1:9">
      <c r="A105" s="484"/>
      <c r="B105" s="484"/>
      <c r="D105" s="1290"/>
      <c r="E105" s="1290"/>
      <c r="F105" s="1290"/>
      <c r="I105" s="490"/>
    </row>
    <row r="106" spans="1:9">
      <c r="A106" s="484"/>
      <c r="B106" s="484"/>
      <c r="D106" s="1290"/>
      <c r="E106" s="1290"/>
      <c r="F106" s="1290"/>
      <c r="I106" s="490"/>
    </row>
    <row r="107" spans="1:9">
      <c r="A107" s="484"/>
      <c r="B107" s="484"/>
      <c r="D107" s="1290"/>
      <c r="E107" s="1290"/>
      <c r="F107" s="1290"/>
      <c r="I107" s="490"/>
    </row>
    <row r="108" spans="1:9">
      <c r="A108" s="484"/>
      <c r="B108" s="484"/>
      <c r="D108" s="1290"/>
      <c r="E108" s="1290"/>
      <c r="F108" s="1290"/>
      <c r="I108" s="490"/>
    </row>
    <row r="109" spans="1:9">
      <c r="A109" s="484"/>
      <c r="B109" s="484"/>
      <c r="D109" s="1290"/>
      <c r="E109" s="1290"/>
      <c r="F109" s="1290"/>
      <c r="I109" s="490"/>
    </row>
    <row r="110" spans="1:9">
      <c r="A110" s="484"/>
      <c r="B110" s="484"/>
      <c r="D110" s="1290"/>
      <c r="E110" s="1290"/>
      <c r="F110" s="1290"/>
      <c r="I110" s="490"/>
    </row>
    <row r="111" spans="1:9">
      <c r="A111" s="484"/>
      <c r="B111" s="484"/>
      <c r="D111" s="1290"/>
      <c r="E111" s="1290"/>
      <c r="F111" s="1290"/>
      <c r="I111" s="490"/>
    </row>
    <row r="112" spans="1:9">
      <c r="A112" s="484"/>
      <c r="B112" s="484"/>
      <c r="D112" s="1290"/>
      <c r="E112" s="1290"/>
      <c r="F112" s="1290"/>
      <c r="I112" s="490"/>
    </row>
    <row r="113" spans="1:9">
      <c r="A113" s="484"/>
      <c r="B113" s="484"/>
      <c r="D113" s="1290"/>
      <c r="E113" s="1290"/>
      <c r="F113" s="1290"/>
      <c r="I113" s="490"/>
    </row>
    <row r="114" spans="1:9">
      <c r="A114" s="484"/>
      <c r="B114" s="484"/>
      <c r="D114" s="1290"/>
      <c r="E114" s="1290"/>
      <c r="F114" s="1290"/>
      <c r="I114" s="490"/>
    </row>
    <row r="115" spans="1:9">
      <c r="A115" s="484"/>
      <c r="B115" s="484"/>
      <c r="D115" s="1290"/>
      <c r="E115" s="1290"/>
      <c r="F115" s="1290"/>
      <c r="I115" s="490"/>
    </row>
    <row r="116" spans="1:9">
      <c r="A116" s="484"/>
      <c r="B116" s="484"/>
      <c r="D116" s="1290"/>
      <c r="E116" s="1290"/>
      <c r="F116" s="1290"/>
      <c r="I116" s="490"/>
    </row>
    <row r="117" spans="1:9">
      <c r="A117" s="484"/>
      <c r="B117" s="484"/>
      <c r="D117" s="1290"/>
      <c r="E117" s="1290"/>
      <c r="F117" s="1290"/>
      <c r="I117" s="490"/>
    </row>
    <row r="118" spans="1:9">
      <c r="A118" s="484"/>
      <c r="B118" s="484"/>
      <c r="D118" s="524"/>
      <c r="E118" s="524"/>
      <c r="F118" s="524"/>
      <c r="I118" s="490"/>
    </row>
    <row r="119" spans="1:9" ht="14.25" customHeight="1">
      <c r="A119" s="484"/>
      <c r="B119" s="485" t="s">
        <v>2767</v>
      </c>
      <c r="D119" s="1308" t="s">
        <v>1101</v>
      </c>
      <c r="E119" s="1308"/>
      <c r="F119" s="1308"/>
      <c r="I119" s="490"/>
    </row>
    <row r="120" spans="1:9">
      <c r="A120" s="484"/>
      <c r="B120" s="484"/>
      <c r="D120" s="1308"/>
      <c r="E120" s="1308"/>
      <c r="F120" s="1308"/>
      <c r="I120" s="490"/>
    </row>
    <row r="121" spans="1:9">
      <c r="A121" s="484"/>
      <c r="B121" s="484"/>
      <c r="D121" s="1308"/>
      <c r="E121" s="1308"/>
      <c r="F121" s="1308"/>
      <c r="I121" s="490"/>
    </row>
    <row r="122" spans="1:9">
      <c r="A122" s="484"/>
      <c r="B122" s="484"/>
      <c r="D122" s="1308"/>
      <c r="E122" s="1308"/>
      <c r="F122" s="1308"/>
      <c r="I122" s="490"/>
    </row>
    <row r="123" spans="1:9">
      <c r="A123" s="484"/>
      <c r="B123" s="484"/>
      <c r="D123" s="1308"/>
      <c r="E123" s="1308"/>
      <c r="F123" s="1308"/>
      <c r="I123" s="490"/>
    </row>
    <row r="124" spans="1:9">
      <c r="A124" s="484"/>
      <c r="B124" s="484"/>
      <c r="D124" s="1308"/>
      <c r="E124" s="1308"/>
      <c r="F124" s="1308"/>
      <c r="I124" s="490"/>
    </row>
    <row r="125" spans="1:9">
      <c r="A125" s="484"/>
      <c r="B125" s="484"/>
      <c r="D125" s="1308"/>
      <c r="E125" s="1308"/>
      <c r="F125" s="1308"/>
      <c r="I125" s="490"/>
    </row>
    <row r="126" spans="1:9">
      <c r="A126" s="484"/>
      <c r="B126" s="484"/>
      <c r="D126" s="1308"/>
      <c r="E126" s="1308"/>
      <c r="F126" s="1308"/>
      <c r="I126" s="490"/>
    </row>
    <row r="127" spans="1:9">
      <c r="C127" s="402"/>
      <c r="D127" s="525"/>
      <c r="E127" s="525"/>
      <c r="F127" s="525"/>
      <c r="I127" s="490"/>
    </row>
    <row r="128" spans="1:9">
      <c r="A128" s="484"/>
      <c r="B128" s="485" t="s">
        <v>2766</v>
      </c>
      <c r="C128" s="402"/>
      <c r="D128" s="1308" t="s">
        <v>2008</v>
      </c>
      <c r="E128" s="1308"/>
      <c r="F128" s="1308"/>
      <c r="I128" s="490"/>
    </row>
    <row r="129" spans="1:9">
      <c r="A129" s="484"/>
      <c r="B129" s="484"/>
      <c r="C129" s="402"/>
      <c r="D129" s="1308"/>
      <c r="E129" s="1308"/>
      <c r="F129" s="1308"/>
      <c r="I129" s="490"/>
    </row>
    <row r="130" spans="1:9">
      <c r="I130" s="490"/>
    </row>
    <row r="131" spans="1:9">
      <c r="A131" s="484"/>
      <c r="B131" s="485" t="s">
        <v>2767</v>
      </c>
      <c r="D131" s="1290" t="s">
        <v>1102</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c r="A137" s="484"/>
      <c r="B137" s="485" t="s">
        <v>2766</v>
      </c>
      <c r="D137" s="1290" t="s">
        <v>1103</v>
      </c>
      <c r="E137" s="1290"/>
      <c r="F137" s="1290"/>
      <c r="I137" s="490"/>
    </row>
    <row r="138" spans="1:9" s="417" customFormat="1" ht="13.75" customHeight="1">
      <c r="A138" s="488"/>
      <c r="B138" s="488"/>
      <c r="C138" s="488"/>
      <c r="D138" s="1290"/>
      <c r="E138" s="1290"/>
      <c r="F138" s="1290"/>
      <c r="I138" s="1149"/>
    </row>
    <row r="139" spans="1:9" ht="13.75" customHeight="1">
      <c r="D139" s="1290"/>
      <c r="E139" s="1290"/>
      <c r="F139" s="1290"/>
      <c r="I139" s="490"/>
    </row>
    <row r="140" spans="1:9" ht="13.75" customHeight="1">
      <c r="D140" s="1290"/>
      <c r="E140" s="1290"/>
      <c r="F140" s="1290"/>
      <c r="I140" s="490"/>
    </row>
    <row r="141" spans="1:9" ht="13.75" customHeight="1">
      <c r="D141" s="1290"/>
      <c r="E141" s="1290"/>
      <c r="F141" s="1290"/>
      <c r="I141" s="490"/>
    </row>
    <row r="142" spans="1:9" ht="13.75" customHeight="1">
      <c r="A142" s="489"/>
      <c r="B142" s="489"/>
      <c r="D142" s="1290"/>
      <c r="E142" s="1290"/>
      <c r="F142" s="1290"/>
      <c r="I142" s="490"/>
    </row>
    <row r="143" spans="1:9" ht="13.75" customHeight="1">
      <c r="D143" s="1290"/>
      <c r="E143" s="1290"/>
      <c r="F143" s="1290"/>
      <c r="I143" s="490"/>
    </row>
    <row r="144" spans="1:9" ht="13.75" customHeight="1">
      <c r="D144" s="1290"/>
      <c r="E144" s="1290"/>
      <c r="F144" s="1290"/>
      <c r="I144" s="490"/>
    </row>
    <row r="145" spans="2:9" ht="13.75" customHeight="1">
      <c r="D145" s="1290"/>
      <c r="E145" s="1290"/>
      <c r="F145" s="1290"/>
      <c r="I145" s="490"/>
    </row>
    <row r="146" spans="2:9" ht="13.75" customHeight="1">
      <c r="D146" s="1290"/>
      <c r="E146" s="1290"/>
      <c r="F146" s="1290"/>
      <c r="I146" s="490"/>
    </row>
    <row r="147" spans="2:9" ht="13.75" customHeight="1">
      <c r="D147" s="1290"/>
      <c r="E147" s="1290"/>
      <c r="F147" s="1290"/>
      <c r="I147" s="490"/>
    </row>
    <row r="148" spans="2:9" ht="13.75" customHeight="1">
      <c r="D148" s="1290"/>
      <c r="E148" s="1290"/>
      <c r="F148" s="1290"/>
      <c r="I148" s="490"/>
    </row>
    <row r="149" spans="2:9" ht="13.75" customHeight="1">
      <c r="D149" s="1290"/>
      <c r="E149" s="1290"/>
      <c r="F149" s="1290"/>
      <c r="I149" s="490"/>
    </row>
    <row r="150" spans="2:9" ht="13.75" customHeight="1">
      <c r="D150" s="476"/>
      <c r="E150" s="446"/>
      <c r="F150" s="446"/>
      <c r="I150" s="490"/>
    </row>
    <row r="151" spans="2:9" ht="13.75" customHeight="1">
      <c r="B151" s="485" t="s">
        <v>2767</v>
      </c>
      <c r="D151" s="1290" t="s">
        <v>1175</v>
      </c>
      <c r="E151" s="1290"/>
      <c r="F151" s="1290"/>
      <c r="I151" s="490"/>
    </row>
    <row r="152" spans="2:9" ht="13.75" customHeight="1">
      <c r="D152" s="1290"/>
      <c r="E152" s="1290"/>
      <c r="F152" s="1290"/>
      <c r="I152" s="490"/>
    </row>
    <row r="153" spans="2:9" ht="13.75" customHeight="1">
      <c r="D153" s="1290"/>
      <c r="E153" s="1290"/>
      <c r="F153" s="1290"/>
      <c r="I153" s="490"/>
    </row>
    <row r="154" spans="2:9" ht="13.75" customHeight="1">
      <c r="D154" s="1290"/>
      <c r="E154" s="1290"/>
      <c r="F154" s="1290"/>
      <c r="I154" s="490"/>
    </row>
    <row r="155" spans="2:9" ht="13.75" customHeight="1">
      <c r="D155" s="1290"/>
      <c r="E155" s="1290"/>
      <c r="F155" s="1290"/>
      <c r="I155" s="490"/>
    </row>
    <row r="156" spans="2:9" ht="13.75" customHeight="1">
      <c r="D156" s="1290"/>
      <c r="E156" s="1290"/>
      <c r="F156" s="1290"/>
      <c r="I156" s="490"/>
    </row>
    <row r="157" spans="2:9" ht="13.75" customHeight="1">
      <c r="D157" s="1290"/>
      <c r="E157" s="1290"/>
      <c r="F157" s="1290"/>
      <c r="I157" s="490"/>
    </row>
    <row r="158" spans="2:9" ht="13.75" customHeight="1">
      <c r="D158" s="1290"/>
      <c r="E158" s="1290"/>
      <c r="F158" s="1290"/>
      <c r="I158" s="490"/>
    </row>
    <row r="159" spans="2:9" ht="13.75" customHeight="1">
      <c r="D159" s="1290"/>
      <c r="E159" s="1290"/>
      <c r="F159" s="1290"/>
      <c r="I159" s="490"/>
    </row>
    <row r="160" spans="2:9" ht="13.75" customHeight="1">
      <c r="D160" s="1290"/>
      <c r="E160" s="1290"/>
      <c r="F160" s="1290"/>
      <c r="I160" s="490"/>
    </row>
    <row r="161" spans="1:9" ht="13.75" customHeight="1">
      <c r="D161" s="1290"/>
      <c r="E161" s="1290"/>
      <c r="F161" s="1290"/>
      <c r="I161" s="490"/>
    </row>
    <row r="162" spans="1:9" ht="13.75" customHeight="1">
      <c r="D162" s="1290"/>
      <c r="E162" s="1290"/>
      <c r="F162" s="1290"/>
      <c r="I162" s="490"/>
    </row>
    <row r="163" spans="1:9" ht="13.75" customHeight="1">
      <c r="D163" s="1290"/>
      <c r="E163" s="1290"/>
      <c r="F163" s="1290"/>
      <c r="I163" s="490"/>
    </row>
    <row r="164" spans="1:9" ht="13.75" customHeight="1">
      <c r="D164" s="1290"/>
      <c r="E164" s="1290"/>
      <c r="F164" s="1290"/>
      <c r="I164" s="490"/>
    </row>
    <row r="165" spans="1:9" ht="13.75" customHeight="1">
      <c r="D165" s="1290"/>
      <c r="E165" s="1290"/>
      <c r="F165" s="1290"/>
      <c r="I165" s="490"/>
    </row>
    <row r="166" spans="1:9" ht="13.75" customHeight="1">
      <c r="D166" s="1290"/>
      <c r="E166" s="1290"/>
      <c r="F166" s="1290"/>
      <c r="I166" s="490"/>
    </row>
    <row r="167" spans="1:9" ht="13.75" customHeight="1">
      <c r="D167" s="1290"/>
      <c r="E167" s="1290"/>
      <c r="F167" s="1290"/>
      <c r="I167" s="490"/>
    </row>
    <row r="168" spans="1:9" ht="13.75" customHeight="1">
      <c r="D168" s="1290"/>
      <c r="E168" s="1290"/>
      <c r="F168" s="1290"/>
      <c r="I168" s="490"/>
    </row>
    <row r="169" spans="1:9" ht="13.75" customHeight="1">
      <c r="D169" s="1309" t="s">
        <v>2030</v>
      </c>
      <c r="E169" s="1309"/>
      <c r="F169" s="1309"/>
      <c r="G169" s="507"/>
      <c r="I169" s="490"/>
    </row>
    <row r="170" spans="1:9" ht="13.75" customHeight="1">
      <c r="D170" s="1304"/>
      <c r="E170" s="1304"/>
      <c r="F170" s="1304"/>
      <c r="G170" s="1304"/>
      <c r="I170" s="490"/>
    </row>
    <row r="171" spans="1:9" ht="14.5" customHeight="1">
      <c r="A171" s="489"/>
      <c r="B171" s="485" t="s">
        <v>2767</v>
      </c>
      <c r="C171" s="476"/>
      <c r="D171" s="1269" t="s">
        <v>2166</v>
      </c>
      <c r="E171" s="1269"/>
      <c r="F171" s="1269"/>
      <c r="G171" s="476"/>
      <c r="I171" s="490"/>
    </row>
    <row r="172" spans="1:9" ht="14.5" customHeight="1">
      <c r="A172" s="489"/>
      <c r="B172" s="489"/>
      <c r="C172" s="476"/>
      <c r="D172" s="1269"/>
      <c r="E172" s="1269"/>
      <c r="F172" s="1269"/>
      <c r="G172" s="476"/>
      <c r="I172" s="490"/>
    </row>
    <row r="173" spans="1:9" ht="14.5" customHeight="1">
      <c r="A173" s="489"/>
      <c r="B173" s="489"/>
      <c r="C173" s="476"/>
      <c r="D173" s="1269"/>
      <c r="E173" s="1269"/>
      <c r="F173" s="1269"/>
      <c r="G173" s="476"/>
      <c r="I173" s="490"/>
    </row>
    <row r="174" spans="1:9" ht="14.5" customHeight="1">
      <c r="A174" s="489"/>
      <c r="B174" s="489"/>
      <c r="C174" s="476"/>
      <c r="D174" s="1269"/>
      <c r="E174" s="1269"/>
      <c r="F174" s="1269"/>
      <c r="G174" s="476"/>
      <c r="I174" s="490"/>
    </row>
    <row r="175" spans="1:9" ht="13.75" customHeight="1">
      <c r="A175" s="489"/>
      <c r="B175" s="489"/>
      <c r="C175" s="476"/>
      <c r="D175" s="1269"/>
      <c r="E175" s="1269"/>
      <c r="F175" s="1269"/>
      <c r="G175" s="476"/>
      <c r="I175" s="490"/>
    </row>
    <row r="176" spans="1:9" ht="13.75" customHeight="1">
      <c r="A176" s="489"/>
      <c r="B176" s="489"/>
      <c r="C176" s="476"/>
      <c r="D176" s="476"/>
      <c r="E176" s="476"/>
      <c r="F176" s="476"/>
      <c r="G176" s="476"/>
      <c r="I176" s="490"/>
    </row>
    <row r="177" spans="1:9" ht="13.75" customHeight="1">
      <c r="A177" s="489"/>
      <c r="B177" s="485" t="s">
        <v>2767</v>
      </c>
      <c r="C177" s="476"/>
      <c r="D177" s="1269" t="s">
        <v>1104</v>
      </c>
      <c r="E177" s="1269"/>
      <c r="F177" s="1269"/>
      <c r="G177" s="476"/>
      <c r="I177" s="490"/>
    </row>
    <row r="178" spans="1:9" ht="13.75" customHeight="1">
      <c r="A178" s="489"/>
      <c r="B178" s="489"/>
      <c r="C178" s="476"/>
      <c r="D178" s="1269"/>
      <c r="E178" s="1269"/>
      <c r="F178" s="1269"/>
      <c r="G178" s="476"/>
      <c r="I178" s="490"/>
    </row>
    <row r="179" spans="1:9" ht="13.75" customHeight="1">
      <c r="A179" s="489"/>
      <c r="B179" s="489"/>
      <c r="C179" s="476"/>
      <c r="D179" s="1269"/>
      <c r="E179" s="1269"/>
      <c r="F179" s="1269"/>
      <c r="G179" s="476"/>
      <c r="I179" s="490"/>
    </row>
    <row r="180" spans="1:9" ht="13.75" customHeight="1">
      <c r="A180" s="489"/>
      <c r="B180" s="489"/>
      <c r="C180" s="476"/>
      <c r="D180" s="1269"/>
      <c r="E180" s="1269"/>
      <c r="F180" s="1269"/>
      <c r="G180" s="476"/>
      <c r="I180" s="490"/>
    </row>
    <row r="181" spans="1:9" ht="13.75" customHeight="1">
      <c r="D181" s="446"/>
      <c r="E181" s="446"/>
      <c r="F181" s="446"/>
      <c r="I181" s="490"/>
    </row>
    <row r="182" spans="1:9" ht="13.75" hidden="1" customHeight="1">
      <c r="B182" s="485" t="s">
        <v>307</v>
      </c>
      <c r="D182" s="1294" t="s">
        <v>2009</v>
      </c>
      <c r="E182" s="1294"/>
      <c r="F182" s="1294"/>
      <c r="I182" s="490"/>
    </row>
    <row r="183" spans="1:9" ht="13.75" hidden="1" customHeight="1">
      <c r="D183" s="1294"/>
      <c r="E183" s="1294"/>
      <c r="F183" s="1294"/>
      <c r="I183" s="490"/>
    </row>
    <row r="184" spans="1:9" ht="13.75" hidden="1" customHeight="1">
      <c r="D184" s="1294"/>
      <c r="E184" s="1294"/>
      <c r="F184" s="1294"/>
      <c r="I184" s="490"/>
    </row>
    <row r="185" spans="1:9" ht="13.75" customHeight="1">
      <c r="A185" s="490"/>
      <c r="B185" s="490"/>
      <c r="E185" s="446"/>
      <c r="F185" s="446"/>
      <c r="I185" s="490"/>
    </row>
    <row r="186" spans="1:9">
      <c r="A186" s="1293" t="s">
        <v>2010</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1847</v>
      </c>
      <c r="C189" s="392"/>
      <c r="D189" s="392"/>
      <c r="E189" s="392"/>
      <c r="F189" s="392"/>
      <c r="I189" s="490"/>
    </row>
    <row r="190" spans="1:9" ht="12" customHeight="1">
      <c r="A190" s="482"/>
      <c r="B190" s="482"/>
      <c r="C190" s="482"/>
      <c r="I190" s="490"/>
    </row>
    <row r="191" spans="1:9">
      <c r="A191" s="1293" t="s">
        <v>1043</v>
      </c>
      <c r="B191" s="1293"/>
      <c r="C191" s="1293"/>
      <c r="D191" s="1293"/>
      <c r="E191" s="1293"/>
      <c r="F191" s="1293"/>
      <c r="G191" s="1293"/>
      <c r="H191" s="1023"/>
      <c r="I191" s="1147"/>
    </row>
    <row r="192" spans="1:9" ht="12" customHeight="1">
      <c r="A192" s="404"/>
      <c r="B192" s="404"/>
      <c r="E192" s="404"/>
      <c r="I192" s="490"/>
    </row>
    <row r="193" spans="1:9" ht="13.75" customHeight="1">
      <c r="A193" s="404"/>
      <c r="B193" s="404"/>
      <c r="D193" s="1292" t="s">
        <v>1733</v>
      </c>
      <c r="E193" s="1292"/>
      <c r="F193" s="1292"/>
      <c r="I193" s="490"/>
    </row>
    <row r="194" spans="1:9">
      <c r="A194" s="404"/>
      <c r="B194" s="404"/>
      <c r="D194" s="1292"/>
      <c r="E194" s="1292"/>
      <c r="F194" s="1292"/>
      <c r="I194" s="490"/>
    </row>
    <row r="195" spans="1:9">
      <c r="A195" s="404"/>
      <c r="B195" s="404"/>
      <c r="D195" s="1297" t="s">
        <v>1193</v>
      </c>
      <c r="E195" s="1297"/>
      <c r="F195" s="1297"/>
      <c r="I195" s="490"/>
    </row>
    <row r="196" spans="1:9">
      <c r="A196" s="404"/>
      <c r="B196" s="404"/>
      <c r="D196" s="392"/>
      <c r="E196" s="392"/>
      <c r="F196" s="392"/>
      <c r="I196" s="490"/>
    </row>
    <row r="197" spans="1:9">
      <c r="A197" s="404"/>
      <c r="B197" s="485" t="s">
        <v>2766</v>
      </c>
      <c r="D197" s="1305" t="s">
        <v>1734</v>
      </c>
      <c r="E197" s="1305"/>
      <c r="F197" s="1305"/>
      <c r="I197" s="490"/>
    </row>
    <row r="198" spans="1:9">
      <c r="A198" s="404"/>
      <c r="B198" s="404"/>
      <c r="D198" s="1306" t="s">
        <v>1873</v>
      </c>
      <c r="E198" s="1306"/>
      <c r="F198" s="1306"/>
      <c r="I198" s="490"/>
    </row>
    <row r="199" spans="1:9">
      <c r="A199" s="404"/>
      <c r="B199" s="404"/>
      <c r="D199" s="96" t="s">
        <v>1735</v>
      </c>
      <c r="E199" s="1307" t="s">
        <v>1896</v>
      </c>
      <c r="F199" s="1307"/>
      <c r="I199" s="490"/>
    </row>
    <row r="200" spans="1:9">
      <c r="A200" s="404"/>
      <c r="B200" s="404"/>
      <c r="D200" s="3"/>
      <c r="E200" s="3"/>
      <c r="F200" s="3"/>
      <c r="I200" s="490"/>
    </row>
    <row r="201" spans="1:9">
      <c r="A201" s="404"/>
      <c r="B201" s="485" t="s">
        <v>2767</v>
      </c>
      <c r="D201" s="1306" t="s">
        <v>1736</v>
      </c>
      <c r="E201" s="1306"/>
      <c r="F201" s="1306"/>
      <c r="I201" s="490"/>
    </row>
    <row r="202" spans="1:9">
      <c r="A202" s="404"/>
      <c r="B202" s="404"/>
      <c r="D202" s="1305" t="s">
        <v>1873</v>
      </c>
      <c r="E202" s="1305"/>
      <c r="F202" s="1305"/>
      <c r="I202" s="490"/>
    </row>
    <row r="203" spans="1:9">
      <c r="A203" s="404"/>
      <c r="B203" s="404"/>
      <c r="D203" s="57" t="s">
        <v>1737</v>
      </c>
      <c r="E203" s="1307" t="s">
        <v>1897</v>
      </c>
      <c r="F203" s="1307"/>
      <c r="I203" s="490"/>
    </row>
    <row r="204" spans="1:9">
      <c r="A204" s="404"/>
      <c r="B204" s="404"/>
      <c r="D204" s="3"/>
      <c r="E204" s="3"/>
      <c r="F204" s="3"/>
      <c r="I204" s="490"/>
    </row>
    <row r="205" spans="1:9">
      <c r="A205" s="404"/>
      <c r="B205" s="485" t="s">
        <v>2767</v>
      </c>
      <c r="D205" s="1306" t="s">
        <v>1738</v>
      </c>
      <c r="E205" s="1306"/>
      <c r="F205" s="1306"/>
      <c r="I205" s="490"/>
    </row>
    <row r="206" spans="1:9">
      <c r="A206" s="404"/>
      <c r="B206" s="404"/>
      <c r="D206" s="1305" t="s">
        <v>1873</v>
      </c>
      <c r="E206" s="1305"/>
      <c r="F206" s="1305"/>
      <c r="I206" s="490"/>
    </row>
    <row r="207" spans="1:9">
      <c r="A207" s="404"/>
      <c r="B207" s="404"/>
      <c r="D207" s="57" t="s">
        <v>1735</v>
      </c>
      <c r="E207" s="1307" t="s">
        <v>1898</v>
      </c>
      <c r="F207" s="1307"/>
      <c r="I207" s="490"/>
    </row>
    <row r="208" spans="1:9">
      <c r="A208" s="404"/>
      <c r="B208" s="404"/>
      <c r="D208" s="392"/>
      <c r="E208" s="392"/>
      <c r="F208" s="392"/>
      <c r="I208" s="490"/>
    </row>
    <row r="209" spans="1:9" ht="14.25" customHeight="1">
      <c r="A209" s="484"/>
      <c r="B209" s="485" t="s">
        <v>2767</v>
      </c>
      <c r="D209" s="386" t="s">
        <v>1866</v>
      </c>
      <c r="E209" s="385"/>
      <c r="F209" s="385"/>
      <c r="I209" s="490"/>
    </row>
    <row r="210" spans="1:9">
      <c r="A210" s="484"/>
      <c r="B210" s="484"/>
      <c r="D210" s="1305" t="s">
        <v>1873</v>
      </c>
      <c r="E210" s="1305"/>
      <c r="F210" s="1305"/>
      <c r="I210" s="490"/>
    </row>
    <row r="211" spans="1:9">
      <c r="D211" s="385"/>
      <c r="E211" s="1307" t="s">
        <v>1899</v>
      </c>
      <c r="F211" s="1307"/>
      <c r="I211" s="490"/>
    </row>
    <row r="212" spans="1:9">
      <c r="D212" s="447"/>
      <c r="I212" s="490"/>
    </row>
    <row r="213" spans="1:9">
      <c r="B213" s="485" t="s">
        <v>2767</v>
      </c>
      <c r="D213" s="1306" t="s">
        <v>1739</v>
      </c>
      <c r="E213" s="1306"/>
      <c r="F213" s="1306"/>
      <c r="I213" s="490"/>
    </row>
    <row r="214" spans="1:9">
      <c r="D214" s="1305" t="s">
        <v>1873</v>
      </c>
      <c r="E214" s="1305"/>
      <c r="F214" s="1305"/>
      <c r="I214" s="490"/>
    </row>
    <row r="215" spans="1:9">
      <c r="D215" s="57" t="s">
        <v>1735</v>
      </c>
      <c r="E215" s="1307" t="s">
        <v>1900</v>
      </c>
      <c r="F215" s="1307"/>
      <c r="I215" s="490"/>
    </row>
    <row r="216" spans="1:9">
      <c r="D216" s="451"/>
      <c r="E216" s="451"/>
      <c r="F216" s="451"/>
      <c r="I216" s="490"/>
    </row>
    <row r="217" spans="1:9">
      <c r="A217" s="484"/>
      <c r="B217" s="485" t="s">
        <v>2767</v>
      </c>
      <c r="D217" s="1290" t="s">
        <v>1214</v>
      </c>
      <c r="E217" s="1290"/>
      <c r="F217" s="1290"/>
      <c r="I217" s="490"/>
    </row>
    <row r="218" spans="1:9" ht="14.5" customHeight="1">
      <c r="A218" s="484"/>
      <c r="B218" s="402"/>
      <c r="D218" s="1290"/>
      <c r="E218" s="1290"/>
      <c r="F218" s="1290"/>
      <c r="I218" s="490"/>
    </row>
    <row r="219" spans="1:9">
      <c r="A219" s="484"/>
      <c r="D219" s="1290"/>
      <c r="E219" s="1290"/>
      <c r="F219" s="1290"/>
      <c r="I219" s="490"/>
    </row>
    <row r="220" spans="1:9">
      <c r="A220" s="484"/>
      <c r="D220" s="1290"/>
      <c r="E220" s="1290"/>
      <c r="F220" s="1290"/>
      <c r="I220" s="490"/>
    </row>
    <row r="221" spans="1:9">
      <c r="D221" s="451"/>
      <c r="E221" s="451"/>
      <c r="F221" s="451"/>
      <c r="I221" s="490"/>
    </row>
    <row r="222" spans="1:9">
      <c r="A222" s="1293" t="s">
        <v>1044</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1118</v>
      </c>
      <c r="E225" s="1291"/>
      <c r="F225" s="1291"/>
      <c r="I225" s="490"/>
    </row>
    <row r="226" spans="1:9" ht="12" customHeight="1">
      <c r="A226" s="490"/>
      <c r="B226" s="490"/>
      <c r="C226" s="490"/>
      <c r="I226" s="490"/>
    </row>
    <row r="227" spans="1:9" ht="13.75" customHeight="1">
      <c r="A227" s="490"/>
      <c r="C227" s="490"/>
      <c r="D227" s="1299" t="s">
        <v>545</v>
      </c>
      <c r="E227" s="1299"/>
      <c r="F227" s="1299"/>
      <c r="I227" s="490"/>
    </row>
    <row r="228" spans="1:9">
      <c r="A228" s="484"/>
      <c r="B228" s="485" t="s">
        <v>2766</v>
      </c>
      <c r="D228" s="1290" t="s">
        <v>1740</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c r="A231" s="484"/>
      <c r="B231" s="484"/>
      <c r="D231" s="1290"/>
      <c r="E231" s="1290"/>
      <c r="F231" s="1290"/>
      <c r="I231" s="490"/>
    </row>
    <row r="232" spans="1:9">
      <c r="A232" s="484"/>
      <c r="B232" s="484"/>
      <c r="D232" s="445"/>
      <c r="E232" s="445"/>
      <c r="F232" s="445"/>
      <c r="I232" s="490"/>
    </row>
    <row r="233" spans="1:9">
      <c r="A233" s="484"/>
      <c r="B233" s="485" t="s">
        <v>2766</v>
      </c>
      <c r="D233" s="1290" t="s">
        <v>1741</v>
      </c>
      <c r="E233" s="1290"/>
      <c r="F233" s="1290"/>
      <c r="I233" s="490"/>
    </row>
    <row r="234" spans="1:9">
      <c r="A234" s="484"/>
      <c r="B234" s="484"/>
      <c r="D234" s="1290"/>
      <c r="E234" s="1290"/>
      <c r="F234" s="1290"/>
      <c r="I234" s="490"/>
    </row>
    <row r="235" spans="1:9">
      <c r="A235" s="484"/>
      <c r="B235" s="484"/>
      <c r="D235" s="1290"/>
      <c r="E235" s="1290"/>
      <c r="F235" s="1290"/>
      <c r="I235" s="490"/>
    </row>
    <row r="236" spans="1:9">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c r="A239" s="484"/>
      <c r="B239" s="484"/>
      <c r="D239" s="1290" t="s">
        <v>1116</v>
      </c>
      <c r="E239" s="1290"/>
      <c r="F239" s="1290"/>
      <c r="I239" s="490"/>
    </row>
    <row r="240" spans="1:9">
      <c r="A240" s="484"/>
      <c r="B240" s="484"/>
      <c r="D240" s="1290"/>
      <c r="E240" s="1290"/>
      <c r="F240" s="1290"/>
      <c r="I240" s="490"/>
    </row>
    <row r="241" spans="1:9">
      <c r="A241" s="484"/>
      <c r="B241" s="484"/>
      <c r="D241" s="1290"/>
      <c r="E241" s="1290"/>
      <c r="F241" s="1290"/>
      <c r="I241" s="490"/>
    </row>
    <row r="242" spans="1:9">
      <c r="A242" s="484"/>
      <c r="B242" s="484"/>
      <c r="D242" s="1290"/>
      <c r="E242" s="1290"/>
      <c r="F242" s="1290"/>
      <c r="I242" s="490"/>
    </row>
    <row r="243" spans="1:9">
      <c r="A243" s="484"/>
      <c r="B243" s="484"/>
      <c r="D243" s="1290"/>
      <c r="E243" s="1290"/>
      <c r="F243" s="1290"/>
      <c r="I243" s="490"/>
    </row>
    <row r="244" spans="1:9">
      <c r="A244" s="484"/>
      <c r="B244" s="484"/>
      <c r="D244" s="446"/>
      <c r="E244" s="446"/>
      <c r="F244" s="446"/>
      <c r="I244" s="490"/>
    </row>
    <row r="245" spans="1:9">
      <c r="A245" s="484"/>
      <c r="B245" s="485" t="s">
        <v>2766</v>
      </c>
      <c r="D245" s="1290" t="s">
        <v>2011</v>
      </c>
      <c r="E245" s="1290"/>
      <c r="F245" s="1290"/>
      <c r="I245" s="490"/>
    </row>
    <row r="246" spans="1:9">
      <c r="A246" s="484"/>
      <c r="B246" s="484"/>
      <c r="D246" s="1290"/>
      <c r="E246" s="1290"/>
      <c r="F246" s="1290"/>
      <c r="I246" s="490"/>
    </row>
    <row r="247" spans="1:9">
      <c r="A247" s="484"/>
      <c r="B247" s="484"/>
      <c r="D247" s="1290"/>
      <c r="E247" s="1290"/>
      <c r="F247" s="1290"/>
      <c r="I247" s="490"/>
    </row>
    <row r="248" spans="1:9">
      <c r="A248" s="484"/>
      <c r="B248" s="484"/>
      <c r="E248" s="1031" t="s">
        <v>1867</v>
      </c>
      <c r="I248" s="490"/>
    </row>
    <row r="249" spans="1:9">
      <c r="A249" s="484"/>
      <c r="B249" s="484"/>
      <c r="D249" s="446"/>
      <c r="E249" s="446"/>
      <c r="F249" s="446"/>
      <c r="I249" s="490"/>
    </row>
    <row r="250" spans="1:9" ht="14.5" customHeight="1">
      <c r="A250" s="484"/>
      <c r="B250" s="485" t="s">
        <v>2767</v>
      </c>
      <c r="D250" s="1290" t="s">
        <v>2012</v>
      </c>
      <c r="E250" s="1290"/>
      <c r="F250" s="1290"/>
      <c r="I250" s="490"/>
    </row>
    <row r="251" spans="1:9">
      <c r="A251" s="484"/>
      <c r="B251" s="484"/>
      <c r="D251" s="1290"/>
      <c r="E251" s="1290"/>
      <c r="F251" s="1290"/>
      <c r="I251" s="490"/>
    </row>
    <row r="252" spans="1:9">
      <c r="A252" s="484"/>
      <c r="B252" s="484"/>
      <c r="D252" s="1290"/>
      <c r="E252" s="1290"/>
      <c r="F252" s="1290"/>
      <c r="I252" s="490"/>
    </row>
    <row r="253" spans="1:9">
      <c r="A253" s="484"/>
      <c r="B253" s="484"/>
      <c r="D253" s="1290"/>
      <c r="E253" s="1290"/>
      <c r="F253" s="1290"/>
      <c r="I253" s="490"/>
    </row>
    <row r="254" spans="1:9">
      <c r="A254" s="484"/>
      <c r="B254" s="484"/>
      <c r="D254" s="1290"/>
      <c r="E254" s="1290"/>
      <c r="F254" s="1290"/>
      <c r="I254" s="490"/>
    </row>
    <row r="255" spans="1:9">
      <c r="A255" s="484"/>
      <c r="B255" s="484"/>
      <c r="D255" s="445"/>
      <c r="E255" s="445"/>
      <c r="F255" s="445"/>
      <c r="I255" s="490"/>
    </row>
    <row r="256" spans="1:9">
      <c r="A256" s="484"/>
      <c r="B256" s="485" t="s">
        <v>2766</v>
      </c>
      <c r="D256" s="392" t="s">
        <v>2013</v>
      </c>
      <c r="E256" s="445"/>
      <c r="F256" s="445"/>
      <c r="I256" s="490"/>
    </row>
    <row r="257" spans="1:9">
      <c r="A257" s="484"/>
      <c r="B257" s="484"/>
      <c r="E257" s="1031" t="s">
        <v>1868</v>
      </c>
      <c r="I257" s="490"/>
    </row>
    <row r="258" spans="1:9">
      <c r="D258" s="446"/>
      <c r="E258" s="446"/>
      <c r="F258" s="446"/>
      <c r="I258" s="490"/>
    </row>
    <row r="259" spans="1:9">
      <c r="A259" s="484"/>
      <c r="B259" s="485" t="s">
        <v>2766</v>
      </c>
      <c r="D259" s="1290" t="s">
        <v>1117</v>
      </c>
      <c r="E259" s="1290"/>
      <c r="F259" s="1290"/>
      <c r="I259" s="490"/>
    </row>
    <row r="260" spans="1:9">
      <c r="A260" s="484"/>
      <c r="B260" s="484"/>
      <c r="D260" s="1290"/>
      <c r="E260" s="1290"/>
      <c r="F260" s="1290"/>
      <c r="I260" s="490"/>
    </row>
    <row r="261" spans="1:9">
      <c r="D261" s="491"/>
      <c r="I261" s="490"/>
    </row>
    <row r="262" spans="1:9">
      <c r="A262" s="1293" t="s">
        <v>1045</v>
      </c>
      <c r="B262" s="1293"/>
      <c r="C262" s="1293"/>
      <c r="D262" s="1293"/>
      <c r="E262" s="1293"/>
      <c r="F262" s="1293"/>
      <c r="G262" s="1293"/>
      <c r="H262" s="1023"/>
      <c r="I262" s="1147"/>
    </row>
    <row r="263" spans="1:9">
      <c r="D263" s="491"/>
      <c r="I263" s="490"/>
    </row>
    <row r="264" spans="1:9">
      <c r="C264" s="486"/>
      <c r="D264" s="1299" t="s">
        <v>1119</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5" customHeight="1">
      <c r="A267" s="484"/>
      <c r="B267" s="485" t="s">
        <v>2766</v>
      </c>
      <c r="D267" s="1290" t="s">
        <v>1194</v>
      </c>
      <c r="E267" s="1290"/>
      <c r="F267" s="1290"/>
      <c r="I267" s="490"/>
    </row>
    <row r="268" spans="1:9">
      <c r="D268" s="1290"/>
      <c r="E268" s="1290"/>
      <c r="F268" s="1290"/>
      <c r="I268" s="490"/>
    </row>
    <row r="269" spans="1:9">
      <c r="E269" s="1031" t="s">
        <v>1869</v>
      </c>
      <c r="I269" s="490"/>
    </row>
    <row r="270" spans="1:9">
      <c r="D270" s="446"/>
      <c r="E270" s="446"/>
      <c r="F270" s="446"/>
      <c r="I270" s="490"/>
    </row>
    <row r="271" spans="1:9" ht="14.5" customHeight="1">
      <c r="A271" s="484"/>
      <c r="B271" s="485" t="s">
        <v>2767</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c r="A278" s="484"/>
      <c r="B278" s="485" t="s">
        <v>2767</v>
      </c>
      <c r="D278" s="1290" t="s">
        <v>1120</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1046</v>
      </c>
      <c r="B282" s="1293"/>
      <c r="C282" s="1293"/>
      <c r="D282" s="1293"/>
      <c r="E282" s="1293"/>
      <c r="F282" s="1293"/>
      <c r="G282" s="1293"/>
      <c r="H282" s="1023"/>
      <c r="I282" s="1147"/>
    </row>
    <row r="283" spans="1:9">
      <c r="D283" s="492"/>
      <c r="E283" s="446"/>
      <c r="F283" s="446"/>
      <c r="I283" s="490"/>
    </row>
    <row r="284" spans="1:9">
      <c r="C284" s="482"/>
      <c r="D284" s="1292" t="s">
        <v>1121</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1122</v>
      </c>
      <c r="E288" s="1302"/>
      <c r="F288" s="1302"/>
      <c r="I288" s="490"/>
    </row>
    <row r="289" spans="1:9">
      <c r="E289" s="446"/>
      <c r="F289" s="446"/>
      <c r="I289" s="490"/>
    </row>
    <row r="290" spans="1:9">
      <c r="A290" s="484"/>
      <c r="B290" s="485" t="s">
        <v>2767</v>
      </c>
      <c r="D290" s="1290" t="s">
        <v>1123</v>
      </c>
      <c r="E290" s="1290"/>
      <c r="F290" s="1290"/>
      <c r="I290" s="490"/>
    </row>
    <row r="291" spans="1:9">
      <c r="A291" s="484"/>
      <c r="B291" s="484"/>
      <c r="D291" s="1290"/>
      <c r="E291" s="1290"/>
      <c r="F291" s="1290"/>
      <c r="I291" s="490"/>
    </row>
    <row r="292" spans="1:9">
      <c r="D292" s="446"/>
      <c r="E292" s="446"/>
      <c r="F292" s="446"/>
      <c r="I292" s="490"/>
    </row>
    <row r="293" spans="1:9">
      <c r="A293" s="484"/>
      <c r="B293" s="485" t="s">
        <v>2767</v>
      </c>
      <c r="D293" s="1290" t="s">
        <v>1124</v>
      </c>
      <c r="E293" s="1290"/>
      <c r="F293" s="1290"/>
      <c r="I293" s="490"/>
    </row>
    <row r="294" spans="1:9">
      <c r="A294" s="484"/>
      <c r="B294" s="484"/>
      <c r="D294" s="1290"/>
      <c r="E294" s="1290"/>
      <c r="F294" s="1290"/>
      <c r="I294" s="490"/>
    </row>
    <row r="295" spans="1:9">
      <c r="A295" s="484"/>
      <c r="B295" s="484"/>
      <c r="D295" s="1290"/>
      <c r="E295" s="1290"/>
      <c r="F295" s="1290"/>
      <c r="I295" s="490"/>
    </row>
    <row r="296" spans="1:9">
      <c r="D296" s="446"/>
      <c r="E296" s="446"/>
      <c r="F296" s="446"/>
      <c r="I296" s="490"/>
    </row>
    <row r="297" spans="1:9">
      <c r="A297" s="484"/>
      <c r="B297" s="485" t="s">
        <v>2767</v>
      </c>
      <c r="D297" s="1290" t="s">
        <v>1125</v>
      </c>
      <c r="E297" s="1290"/>
      <c r="F297" s="1290"/>
      <c r="I297" s="490"/>
    </row>
    <row r="298" spans="1:9">
      <c r="A298" s="484"/>
      <c r="B298" s="484"/>
      <c r="D298" s="1290"/>
      <c r="E298" s="1290"/>
      <c r="F298" s="1290"/>
      <c r="I298" s="490"/>
    </row>
    <row r="299" spans="1:9">
      <c r="A299" s="490"/>
      <c r="B299" s="490"/>
      <c r="E299" s="446"/>
      <c r="F299" s="446"/>
      <c r="I299" s="490"/>
    </row>
    <row r="300" spans="1:9">
      <c r="A300" s="1293" t="s">
        <v>1047</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1126</v>
      </c>
      <c r="E303" s="1291"/>
      <c r="F303" s="1291"/>
      <c r="I303" s="490"/>
    </row>
    <row r="304" spans="1:9">
      <c r="C304" s="490"/>
      <c r="D304" s="493"/>
      <c r="I304" s="490"/>
    </row>
    <row r="305" spans="1:9">
      <c r="B305" s="485" t="s">
        <v>2767</v>
      </c>
      <c r="D305" s="1291" t="s">
        <v>1127</v>
      </c>
      <c r="E305" s="1291"/>
      <c r="F305" s="1291"/>
      <c r="I305" s="490"/>
    </row>
    <row r="306" spans="1:9">
      <c r="A306" s="484"/>
      <c r="B306" s="484"/>
      <c r="D306" s="494"/>
      <c r="E306" s="495"/>
      <c r="F306" s="495"/>
      <c r="I306" s="490"/>
    </row>
    <row r="307" spans="1:9" ht="13.75" customHeight="1">
      <c r="B307" s="485" t="s">
        <v>2767</v>
      </c>
      <c r="D307" s="1314" t="s">
        <v>1217</v>
      </c>
      <c r="E307" s="1314"/>
      <c r="F307" s="1314"/>
      <c r="I307" s="490"/>
    </row>
    <row r="308" spans="1:9">
      <c r="A308" s="484"/>
      <c r="B308" s="484"/>
      <c r="D308" s="1314"/>
      <c r="E308" s="1314"/>
      <c r="F308" s="1314"/>
      <c r="I308" s="490"/>
    </row>
    <row r="309" spans="1:9">
      <c r="A309" s="484"/>
      <c r="B309" s="484"/>
      <c r="D309" s="1314"/>
      <c r="E309" s="1314"/>
      <c r="F309" s="1314"/>
      <c r="I309" s="490"/>
    </row>
    <row r="310" spans="1:9">
      <c r="A310" s="484"/>
      <c r="B310" s="484"/>
      <c r="D310" s="1314"/>
      <c r="E310" s="1314"/>
      <c r="F310" s="1314"/>
      <c r="I310" s="490"/>
    </row>
    <row r="311" spans="1:9">
      <c r="A311" s="484"/>
      <c r="B311" s="484"/>
      <c r="D311" s="1314"/>
      <c r="E311" s="1314"/>
      <c r="F311" s="1314"/>
      <c r="I311" s="490"/>
    </row>
    <row r="312" spans="1:9">
      <c r="A312" s="484"/>
      <c r="B312" s="484"/>
      <c r="D312" s="494"/>
      <c r="E312" s="495"/>
      <c r="F312" s="495"/>
      <c r="I312" s="490"/>
    </row>
    <row r="313" spans="1:9" ht="13.75" customHeight="1">
      <c r="B313" s="485" t="s">
        <v>2767</v>
      </c>
      <c r="D313" s="1314" t="s">
        <v>1128</v>
      </c>
      <c r="E313" s="1314"/>
      <c r="F313" s="1314"/>
      <c r="I313" s="490"/>
    </row>
    <row r="314" spans="1:9">
      <c r="D314" s="1314"/>
      <c r="E314" s="1314"/>
      <c r="F314" s="1314"/>
      <c r="I314" s="490"/>
    </row>
    <row r="315" spans="1:9">
      <c r="A315" s="484"/>
      <c r="B315" s="484"/>
      <c r="D315" s="494"/>
      <c r="E315" s="495"/>
      <c r="F315" s="495"/>
      <c r="I315" s="490"/>
    </row>
    <row r="316" spans="1:9">
      <c r="B316" s="485" t="s">
        <v>2767</v>
      </c>
      <c r="D316" s="1291" t="s">
        <v>1129</v>
      </c>
      <c r="E316" s="1291"/>
      <c r="F316" s="1291"/>
      <c r="I316" s="490"/>
    </row>
    <row r="317" spans="1:9">
      <c r="E317" s="446"/>
      <c r="F317" s="446"/>
      <c r="I317" s="490"/>
    </row>
    <row r="318" spans="1:9">
      <c r="A318" s="484"/>
      <c r="B318" s="485" t="s">
        <v>2767</v>
      </c>
      <c r="D318" s="1290" t="s">
        <v>2197</v>
      </c>
      <c r="E318" s="1290"/>
      <c r="F318" s="1290"/>
      <c r="I318" s="490"/>
    </row>
    <row r="319" spans="1:9">
      <c r="A319" s="484"/>
      <c r="B319" s="484"/>
      <c r="D319" s="1290"/>
      <c r="E319" s="1290"/>
      <c r="F319" s="1290"/>
      <c r="I319" s="490"/>
    </row>
    <row r="320" spans="1:9">
      <c r="A320" s="484"/>
      <c r="B320" s="484"/>
      <c r="D320" s="1290"/>
      <c r="E320" s="1290"/>
      <c r="F320" s="1290"/>
      <c r="I320" s="490"/>
    </row>
    <row r="321" spans="1:9">
      <c r="A321" s="484"/>
      <c r="B321" s="484"/>
      <c r="D321" s="1290"/>
      <c r="E321" s="1290"/>
      <c r="F321" s="1290"/>
      <c r="I321" s="490"/>
    </row>
    <row r="322" spans="1:9">
      <c r="A322" s="484"/>
      <c r="B322" s="484"/>
      <c r="D322" s="1290"/>
      <c r="E322" s="1290"/>
      <c r="F322" s="1290"/>
      <c r="I322" s="490"/>
    </row>
    <row r="323" spans="1:9">
      <c r="A323" s="484"/>
      <c r="B323" s="484"/>
      <c r="D323" s="1290"/>
      <c r="E323" s="1290"/>
      <c r="F323" s="1290"/>
      <c r="I323" s="490"/>
    </row>
    <row r="324" spans="1:9">
      <c r="A324" s="484"/>
      <c r="B324" s="484"/>
      <c r="D324" s="1290"/>
      <c r="E324" s="1290"/>
      <c r="F324" s="1290"/>
      <c r="I324" s="490"/>
    </row>
    <row r="325" spans="1:9">
      <c r="A325" s="484"/>
      <c r="B325" s="484"/>
      <c r="D325" s="1290"/>
      <c r="E325" s="1290"/>
      <c r="F325" s="1290"/>
      <c r="I325" s="490"/>
    </row>
    <row r="326" spans="1:9">
      <c r="A326" s="484"/>
      <c r="B326" s="484"/>
      <c r="D326" s="1290"/>
      <c r="E326" s="1290"/>
      <c r="F326" s="1290"/>
      <c r="I326" s="490"/>
    </row>
    <row r="327" spans="1:9">
      <c r="A327" s="484"/>
      <c r="B327" s="484"/>
      <c r="D327" s="1290"/>
      <c r="E327" s="1290"/>
      <c r="F327" s="1290"/>
      <c r="I327" s="490"/>
    </row>
    <row r="328" spans="1:9">
      <c r="A328" s="484"/>
      <c r="B328" s="484"/>
      <c r="D328" s="1290"/>
      <c r="E328" s="1290"/>
      <c r="F328" s="1290"/>
      <c r="I328" s="490"/>
    </row>
    <row r="329" spans="1:9">
      <c r="A329" s="484"/>
      <c r="B329" s="484"/>
      <c r="D329" s="1290"/>
      <c r="E329" s="1290"/>
      <c r="F329" s="1290"/>
      <c r="I329" s="490"/>
    </row>
    <row r="330" spans="1:9">
      <c r="A330" s="484"/>
      <c r="B330" s="484"/>
      <c r="D330" s="1290"/>
      <c r="E330" s="1290"/>
      <c r="F330" s="1290"/>
      <c r="I330" s="490"/>
    </row>
    <row r="331" spans="1:9">
      <c r="A331" s="484"/>
      <c r="B331" s="484"/>
      <c r="D331" s="1290"/>
      <c r="E331" s="1290"/>
      <c r="F331" s="1290"/>
      <c r="I331" s="490"/>
    </row>
    <row r="332" spans="1:9">
      <c r="A332" s="484"/>
      <c r="B332" s="484"/>
      <c r="D332" s="1290"/>
      <c r="E332" s="1290"/>
      <c r="F332" s="1290"/>
      <c r="I332" s="490"/>
    </row>
    <row r="333" spans="1:9">
      <c r="D333" s="446"/>
      <c r="E333" s="446"/>
      <c r="F333" s="446"/>
      <c r="I333" s="490"/>
    </row>
    <row r="334" spans="1:9">
      <c r="A334" s="484"/>
      <c r="B334" s="485" t="s">
        <v>2767</v>
      </c>
      <c r="D334" s="1290" t="s">
        <v>1130</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2767</v>
      </c>
      <c r="D344" s="1290" t="s">
        <v>1874</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23" t="s">
        <v>977</v>
      </c>
      <c r="E351" s="1323"/>
      <c r="F351" s="1323"/>
      <c r="G351" s="1022"/>
      <c r="H351" s="1022"/>
      <c r="I351" s="1150"/>
    </row>
    <row r="352" spans="1:9" ht="13.5" thickTop="1">
      <c r="D352" s="1322" t="s">
        <v>2198</v>
      </c>
      <c r="E352" s="1322"/>
      <c r="F352" s="1322"/>
      <c r="I352" s="490"/>
    </row>
    <row r="353" spans="1:9">
      <c r="D353" s="446"/>
      <c r="E353" s="446"/>
      <c r="F353" s="446"/>
      <c r="I353" s="490"/>
    </row>
    <row r="354" spans="1:9">
      <c r="A354" s="476"/>
      <c r="B354" s="476"/>
      <c r="C354" s="476"/>
      <c r="D354" s="447"/>
      <c r="E354" s="447"/>
      <c r="F354" s="446"/>
      <c r="I354" s="490"/>
    </row>
    <row r="355" spans="1:9">
      <c r="A355" s="484"/>
      <c r="B355" s="485" t="s">
        <v>2767</v>
      </c>
      <c r="C355" s="487"/>
      <c r="D355" s="1291" t="s">
        <v>1872</v>
      </c>
      <c r="E355" s="1291"/>
      <c r="F355" s="1291"/>
      <c r="I355" s="490"/>
    </row>
    <row r="356" spans="1:9" ht="12.75" customHeight="1">
      <c r="D356" s="1032"/>
      <c r="E356" s="96" t="s">
        <v>1871</v>
      </c>
      <c r="F356" s="1032"/>
      <c r="I356" s="490"/>
    </row>
    <row r="357" spans="1:9">
      <c r="D357" s="1290" t="s">
        <v>1237</v>
      </c>
      <c r="E357" s="1290"/>
      <c r="F357" s="1290"/>
      <c r="I357" s="490"/>
    </row>
    <row r="358" spans="1:9">
      <c r="D358" s="1290"/>
      <c r="E358" s="1290"/>
      <c r="F358" s="1290"/>
      <c r="I358" s="490"/>
    </row>
    <row r="359" spans="1:9">
      <c r="D359" s="1290"/>
      <c r="E359" s="1290"/>
      <c r="F359" s="1290"/>
      <c r="I359" s="490"/>
    </row>
    <row r="360" spans="1:9">
      <c r="A360" s="484"/>
      <c r="B360" s="485" t="s">
        <v>2767</v>
      </c>
      <c r="C360" s="476"/>
      <c r="D360" s="1304" t="s">
        <v>2015</v>
      </c>
      <c r="E360" s="1304"/>
      <c r="F360" s="1304"/>
      <c r="I360" s="480"/>
    </row>
    <row r="361" spans="1:9">
      <c r="A361" s="476"/>
      <c r="B361" s="476"/>
      <c r="C361" s="476"/>
      <c r="D361" s="447"/>
      <c r="E361" s="447"/>
      <c r="F361" s="446"/>
      <c r="I361" s="490"/>
    </row>
    <row r="362" spans="1:9">
      <c r="A362" s="476"/>
      <c r="B362" s="485" t="s">
        <v>2767</v>
      </c>
      <c r="C362" s="476"/>
      <c r="D362" s="1269" t="s">
        <v>2016</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65" customHeight="1">
      <c r="A375" s="476"/>
      <c r="B375" s="485" t="s">
        <v>2767</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2767</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2767</v>
      </c>
      <c r="C387" s="476"/>
      <c r="D387" s="1269" t="s">
        <v>1131</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1132</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5" customHeight="1">
      <c r="A401" s="476"/>
      <c r="B401" s="476"/>
      <c r="C401" s="476"/>
      <c r="D401" s="1269" t="s">
        <v>1133</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2767</v>
      </c>
      <c r="C420" s="476"/>
      <c r="D420" s="1269" t="s">
        <v>1134</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5" customHeight="1">
      <c r="A423" s="484"/>
      <c r="B423" s="485" t="s">
        <v>2767</v>
      </c>
      <c r="D423" s="1269" t="s">
        <v>1854</v>
      </c>
      <c r="E423" s="1269"/>
      <c r="F423" s="1269"/>
      <c r="I423" s="490"/>
    </row>
    <row r="424" spans="1:9" ht="14.5" customHeight="1">
      <c r="A424" s="484"/>
      <c r="D424" s="1269"/>
      <c r="E424" s="1269"/>
      <c r="F424" s="1269"/>
      <c r="I424" s="490"/>
    </row>
    <row r="425" spans="1:9" ht="14.5" customHeight="1">
      <c r="A425" s="484"/>
      <c r="D425" s="1269"/>
      <c r="E425" s="1269"/>
      <c r="F425" s="1269"/>
      <c r="I425" s="490"/>
    </row>
    <row r="426" spans="1:9" ht="14.5" customHeight="1">
      <c r="A426" s="484"/>
      <c r="D426" s="1269"/>
      <c r="E426" s="1269"/>
      <c r="F426" s="1269"/>
      <c r="I426" s="490"/>
    </row>
    <row r="427" spans="1:9" ht="14.5" customHeight="1">
      <c r="A427" s="484"/>
      <c r="D427" s="1269"/>
      <c r="E427" s="1269"/>
      <c r="F427" s="1269"/>
      <c r="I427" s="490"/>
    </row>
    <row r="428" spans="1:9" ht="14.5" customHeight="1">
      <c r="A428" s="484"/>
      <c r="D428" s="385"/>
      <c r="E428" s="385"/>
      <c r="F428" s="385"/>
      <c r="I428" s="490"/>
    </row>
    <row r="429" spans="1:9" ht="13.75" customHeight="1">
      <c r="A429" s="484"/>
      <c r="B429" s="485" t="s">
        <v>2767</v>
      </c>
      <c r="C429" s="476"/>
      <c r="D429" s="1269" t="s">
        <v>1238</v>
      </c>
      <c r="E429" s="1269"/>
      <c r="F429" s="1269"/>
      <c r="I429" s="490"/>
    </row>
    <row r="430" spans="1:9">
      <c r="A430" s="497"/>
      <c r="B430" s="497"/>
      <c r="C430" s="476"/>
      <c r="D430" s="1269"/>
      <c r="E430" s="1269"/>
      <c r="F430" s="1269"/>
      <c r="I430" s="490"/>
    </row>
    <row r="431" spans="1:9">
      <c r="A431" s="497"/>
      <c r="B431" s="497"/>
      <c r="C431" s="476"/>
      <c r="D431" s="1269"/>
      <c r="E431" s="1269"/>
      <c r="F431" s="1269"/>
      <c r="I431" s="490"/>
    </row>
    <row r="432" spans="1:9">
      <c r="A432" s="497"/>
      <c r="B432" s="497"/>
      <c r="C432" s="476"/>
      <c r="D432" s="1269"/>
      <c r="E432" s="1269"/>
      <c r="F432" s="1269"/>
      <c r="I432" s="490"/>
    </row>
    <row r="433" spans="1:9" ht="15.75" customHeight="1">
      <c r="A433" s="497"/>
      <c r="B433" s="497"/>
      <c r="C433" s="476"/>
      <c r="D433" s="1296" t="s">
        <v>2612</v>
      </c>
      <c r="E433" s="1269"/>
      <c r="F433" s="1269"/>
      <c r="I433" s="490"/>
    </row>
    <row r="434" spans="1:9">
      <c r="D434" s="446"/>
      <c r="E434" s="446"/>
      <c r="F434" s="446"/>
      <c r="I434" s="490"/>
    </row>
    <row r="435" spans="1:9">
      <c r="A435" s="484"/>
      <c r="B435" s="485" t="s">
        <v>2767</v>
      </c>
      <c r="C435" s="487"/>
      <c r="D435" s="1290" t="s">
        <v>2017</v>
      </c>
      <c r="E435" s="1290"/>
      <c r="F435" s="1290"/>
      <c r="I435" s="490"/>
    </row>
    <row r="436" spans="1:9">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5" customHeight="1">
      <c r="D465" s="1290"/>
      <c r="E465" s="1290"/>
      <c r="F465" s="1290"/>
      <c r="I465" s="490"/>
    </row>
    <row r="466" spans="1:9">
      <c r="D466" s="446"/>
      <c r="E466" s="446"/>
      <c r="F466" s="446"/>
      <c r="I466" s="490"/>
    </row>
    <row r="467" spans="1:9">
      <c r="A467" s="484"/>
      <c r="B467" s="485" t="s">
        <v>2767</v>
      </c>
      <c r="C467" s="487"/>
      <c r="D467" s="1290" t="s">
        <v>1135</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c r="B471" s="485" t="s">
        <v>2767</v>
      </c>
      <c r="C471" s="484"/>
      <c r="D471" s="1290" t="s">
        <v>1195</v>
      </c>
      <c r="E471" s="1290"/>
      <c r="F471" s="1290"/>
      <c r="I471" s="490"/>
    </row>
    <row r="472" spans="1:9">
      <c r="D472" s="1290"/>
      <c r="E472" s="1290"/>
      <c r="F472" s="1290"/>
      <c r="I472" s="490"/>
    </row>
    <row r="473" spans="1:9">
      <c r="D473" s="446"/>
      <c r="E473" s="446"/>
      <c r="F473" s="446"/>
      <c r="I473" s="490"/>
    </row>
    <row r="474" spans="1:9">
      <c r="B474" s="485" t="s">
        <v>2767</v>
      </c>
      <c r="C474" s="484"/>
      <c r="D474" s="1290" t="s">
        <v>1136</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2767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2767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2767</v>
      </c>
      <c r="C486" s="402"/>
      <c r="D486" s="1290"/>
      <c r="E486" s="1290"/>
      <c r="F486" s="1290"/>
      <c r="I486" s="490"/>
    </row>
    <row r="487" spans="1:9">
      <c r="A487" s="402"/>
      <c r="C487" s="402"/>
      <c r="D487" s="1290"/>
      <c r="E487" s="1290"/>
      <c r="F487" s="1290"/>
      <c r="I487" s="490"/>
    </row>
    <row r="488" spans="1:9">
      <c r="A488" s="402"/>
      <c r="B488" s="485" t="s">
        <v>2767</v>
      </c>
      <c r="C488" s="402"/>
      <c r="D488" s="1290" t="s">
        <v>1137</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2767</v>
      </c>
      <c r="D494" s="1291" t="s">
        <v>1138</v>
      </c>
      <c r="E494" s="1291"/>
      <c r="F494" s="1291"/>
      <c r="I494" s="490"/>
    </row>
    <row r="495" spans="1:9">
      <c r="A495" s="446"/>
      <c r="B495" s="446"/>
      <c r="I495" s="490"/>
    </row>
    <row r="496" spans="1:9">
      <c r="A496" s="1293" t="s">
        <v>1048</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c r="A499" s="484"/>
      <c r="B499" s="484"/>
      <c r="D499" s="1304" t="s">
        <v>1139</v>
      </c>
      <c r="E499" s="1304"/>
      <c r="F499" s="1304"/>
      <c r="I499" s="490"/>
    </row>
    <row r="500" spans="1:9">
      <c r="A500" s="484"/>
      <c r="B500" s="484"/>
      <c r="D500" s="447"/>
      <c r="I500" s="490"/>
    </row>
    <row r="501" spans="1:9">
      <c r="A501" s="484"/>
      <c r="B501" s="485" t="s">
        <v>2767</v>
      </c>
      <c r="D501" s="1269" t="s">
        <v>1140</v>
      </c>
      <c r="E501" s="1269"/>
      <c r="F501" s="1269"/>
      <c r="I501" s="490"/>
    </row>
    <row r="502" spans="1:9">
      <c r="A502" s="484"/>
      <c r="B502" s="484"/>
      <c r="D502" s="1269"/>
      <c r="E502" s="1269"/>
      <c r="F502" s="1269"/>
      <c r="I502" s="490"/>
    </row>
    <row r="503" spans="1:9">
      <c r="A503" s="484"/>
      <c r="B503" s="484"/>
      <c r="D503" s="446"/>
      <c r="I503" s="490"/>
    </row>
    <row r="504" spans="1:9" ht="12.75" customHeight="1">
      <c r="B504" s="485" t="s">
        <v>2766</v>
      </c>
      <c r="D504" s="1294" t="s">
        <v>1271</v>
      </c>
      <c r="E504" s="1294"/>
      <c r="F504" s="1294"/>
      <c r="I504" s="490"/>
    </row>
    <row r="505" spans="1:9">
      <c r="A505" s="484"/>
      <c r="D505" s="1294"/>
      <c r="E505" s="1294"/>
      <c r="F505" s="1294"/>
      <c r="I505" s="490"/>
    </row>
    <row r="506" spans="1:9">
      <c r="A506" s="484"/>
      <c r="B506" s="484"/>
      <c r="D506" s="1294"/>
      <c r="E506" s="1294"/>
      <c r="F506" s="1294"/>
      <c r="I506" s="490"/>
    </row>
    <row r="507" spans="1:9">
      <c r="A507" s="484"/>
      <c r="B507" s="484"/>
      <c r="D507" s="1294"/>
      <c r="E507" s="1294"/>
      <c r="F507" s="1294"/>
      <c r="I507" s="490"/>
    </row>
    <row r="508" spans="1:9">
      <c r="A508" s="484"/>
      <c r="D508" s="520"/>
      <c r="E508" s="520"/>
      <c r="F508" s="520"/>
      <c r="I508" s="490"/>
    </row>
    <row r="509" spans="1:9">
      <c r="A509" s="484"/>
      <c r="B509" s="485" t="s">
        <v>2766</v>
      </c>
      <c r="D509" s="1291" t="s">
        <v>1141</v>
      </c>
      <c r="E509" s="1291"/>
      <c r="F509" s="1291"/>
      <c r="I509" s="490"/>
    </row>
    <row r="510" spans="1:9">
      <c r="A510" s="484"/>
      <c r="B510" s="484"/>
      <c r="D510" s="446"/>
      <c r="I510" s="490"/>
    </row>
    <row r="511" spans="1:9">
      <c r="A511" s="484"/>
      <c r="B511" s="485" t="s">
        <v>2766</v>
      </c>
      <c r="D511" s="1290" t="s">
        <v>1142</v>
      </c>
      <c r="E511" s="1290"/>
      <c r="F511" s="1290"/>
      <c r="I511" s="490"/>
    </row>
    <row r="512" spans="1:9">
      <c r="A512" s="484"/>
      <c r="D512" s="1290"/>
      <c r="E512" s="1290"/>
      <c r="F512" s="1290"/>
      <c r="I512" s="490"/>
    </row>
    <row r="513" spans="1:9">
      <c r="A513" s="490"/>
      <c r="B513" s="490"/>
      <c r="D513" s="447"/>
      <c r="I513" s="490"/>
    </row>
    <row r="514" spans="1:9">
      <c r="A514" s="490"/>
      <c r="B514" s="485" t="s">
        <v>2766</v>
      </c>
      <c r="D514" s="1291" t="s">
        <v>1143</v>
      </c>
      <c r="E514" s="1291"/>
      <c r="F514" s="1291"/>
      <c r="I514" s="490"/>
    </row>
    <row r="515" spans="1:9">
      <c r="D515" s="446"/>
      <c r="E515" s="446"/>
      <c r="F515" s="446"/>
      <c r="I515" s="490"/>
    </row>
    <row r="516" spans="1:9">
      <c r="B516" s="485" t="s">
        <v>2767</v>
      </c>
      <c r="D516" s="1290" t="s">
        <v>2221</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c r="A520" s="484"/>
      <c r="B520" s="484"/>
      <c r="D520" s="446"/>
      <c r="I520" s="490"/>
    </row>
    <row r="521" spans="1:9">
      <c r="A521" s="1293" t="s">
        <v>1049</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5" customHeight="1">
      <c r="A527" s="483"/>
      <c r="B527" s="485" t="s">
        <v>2766</v>
      </c>
      <c r="C527" s="483"/>
      <c r="D527" s="1269" t="s">
        <v>2018</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2766</v>
      </c>
      <c r="D530" s="386" t="s">
        <v>1875</v>
      </c>
      <c r="E530" s="385"/>
      <c r="F530" s="385"/>
      <c r="I530" s="490"/>
    </row>
    <row r="531" spans="1:9">
      <c r="A531" s="483"/>
      <c r="B531" s="483"/>
      <c r="C531" s="483"/>
      <c r="D531" s="385"/>
      <c r="E531" s="96" t="s">
        <v>1876</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4" customHeight="1">
      <c r="A536" s="483"/>
      <c r="B536" s="485" t="s">
        <v>2767</v>
      </c>
      <c r="C536" s="483"/>
      <c r="D536" s="1290" t="s">
        <v>2636</v>
      </c>
      <c r="E536" s="1290"/>
      <c r="F536" s="1290"/>
      <c r="I536" s="490"/>
    </row>
    <row r="537" spans="1:9" ht="13.4"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1050</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1051</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1079</v>
      </c>
      <c r="E547" s="1291"/>
      <c r="F547" s="1291"/>
      <c r="I547" s="490"/>
    </row>
    <row r="548" spans="1:9">
      <c r="C548" s="487"/>
      <c r="D548" s="446"/>
      <c r="E548" s="446"/>
      <c r="F548" s="446"/>
      <c r="I548" s="490"/>
    </row>
    <row r="549" spans="1:9" ht="13.75" customHeight="1">
      <c r="A549" s="484"/>
      <c r="B549" s="485" t="s">
        <v>2766</v>
      </c>
      <c r="C549" s="487"/>
      <c r="D549" s="1291" t="s">
        <v>883</v>
      </c>
      <c r="E549" s="1291"/>
      <c r="F549" s="1291"/>
      <c r="I549" s="490"/>
    </row>
    <row r="550" spans="1:9" ht="13.75" customHeight="1">
      <c r="A550" s="487"/>
      <c r="B550" s="487"/>
      <c r="C550" s="487"/>
      <c r="D550" s="446"/>
      <c r="I550" s="490"/>
    </row>
    <row r="551" spans="1:9">
      <c r="A551" s="484"/>
      <c r="B551" s="485" t="s">
        <v>2766</v>
      </c>
      <c r="C551" s="487"/>
      <c r="D551" s="1290" t="s">
        <v>1080</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c r="A554" s="484"/>
      <c r="B554" s="485" t="s">
        <v>2766</v>
      </c>
      <c r="C554" s="487"/>
      <c r="D554" s="1290" t="s">
        <v>1081</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c r="A557" s="484"/>
      <c r="B557" s="485" t="s">
        <v>2766</v>
      </c>
      <c r="C557" s="487"/>
      <c r="D557" s="1290" t="s">
        <v>1082</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c r="A560" s="484"/>
      <c r="B560" s="485" t="s">
        <v>2766</v>
      </c>
      <c r="C560" s="487"/>
      <c r="D560" s="1290" t="s">
        <v>1083</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c r="A564" s="484"/>
      <c r="B564" s="485" t="s">
        <v>2767</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c r="A567" s="484"/>
      <c r="B567" s="485" t="s">
        <v>2767</v>
      </c>
      <c r="C567" s="487"/>
      <c r="D567" s="1290" t="s">
        <v>1084</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c r="A570" s="484"/>
      <c r="B570" s="485" t="s">
        <v>2766</v>
      </c>
      <c r="C570" s="487"/>
      <c r="D570" s="1291" t="s">
        <v>1085</v>
      </c>
      <c r="E570" s="1291"/>
      <c r="F570" s="1291"/>
      <c r="I570" s="490"/>
    </row>
    <row r="571" spans="1:9">
      <c r="A571" s="490"/>
      <c r="B571" s="490"/>
      <c r="C571" s="487"/>
      <c r="D571" s="1291" t="s">
        <v>1878</v>
      </c>
      <c r="E571" s="1291"/>
      <c r="F571" s="1291"/>
      <c r="I571" s="490"/>
    </row>
    <row r="572" spans="1:9">
      <c r="A572" s="490"/>
      <c r="B572" s="490"/>
      <c r="C572" s="487"/>
      <c r="E572" s="96" t="s">
        <v>1877</v>
      </c>
      <c r="F572" s="404"/>
      <c r="I572" s="490"/>
    </row>
    <row r="573" spans="1:9">
      <c r="A573" s="484"/>
      <c r="B573" s="484"/>
      <c r="C573" s="487"/>
      <c r="E573" s="446"/>
      <c r="F573" s="446"/>
      <c r="I573" s="490"/>
    </row>
    <row r="574" spans="1:9">
      <c r="A574" s="484"/>
      <c r="B574" s="485" t="s">
        <v>2766</v>
      </c>
      <c r="C574" s="487"/>
      <c r="D574" s="1291" t="s">
        <v>1086</v>
      </c>
      <c r="E574" s="1291"/>
      <c r="F574" s="1291"/>
      <c r="I574" s="490"/>
    </row>
    <row r="575" spans="1:9">
      <c r="C575" s="487"/>
      <c r="D575" s="1290" t="s">
        <v>1087</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c r="A579" s="484"/>
      <c r="B579" s="485" t="s">
        <v>2766</v>
      </c>
      <c r="C579" s="487"/>
      <c r="D579" s="1290" t="s">
        <v>2020</v>
      </c>
      <c r="E579" s="1290"/>
      <c r="F579" s="1290"/>
      <c r="I579" s="490"/>
    </row>
    <row r="580" spans="1:9">
      <c r="A580" s="484"/>
      <c r="B580" s="484"/>
      <c r="C580" s="487"/>
      <c r="D580" s="1290"/>
      <c r="E580" s="1290"/>
      <c r="F580" s="1290"/>
      <c r="I580" s="490"/>
    </row>
    <row r="581" spans="1:9">
      <c r="A581" s="484"/>
      <c r="B581" s="484"/>
      <c r="C581" s="487"/>
      <c r="D581" s="1290"/>
      <c r="E581" s="1290"/>
      <c r="F581" s="1290"/>
      <c r="I581" s="490"/>
    </row>
    <row r="582" spans="1:9">
      <c r="A582" s="484"/>
      <c r="B582" s="484"/>
      <c r="C582" s="487"/>
      <c r="D582" s="1290"/>
      <c r="E582" s="1290"/>
      <c r="F582" s="1290"/>
      <c r="I582" s="490"/>
    </row>
    <row r="583" spans="1:9">
      <c r="A583" s="484"/>
      <c r="B583" s="484"/>
      <c r="C583" s="487"/>
      <c r="D583" s="446"/>
      <c r="E583" s="446"/>
      <c r="F583" s="446"/>
      <c r="I583" s="490"/>
    </row>
    <row r="584" spans="1:9">
      <c r="A584" s="1293" t="s">
        <v>1052</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1065</v>
      </c>
      <c r="E587" s="1294"/>
      <c r="F587" s="1294"/>
      <c r="I587" s="490"/>
    </row>
    <row r="588" spans="1:9">
      <c r="A588" s="402"/>
      <c r="B588" s="402"/>
      <c r="C588" s="483"/>
      <c r="D588" s="499"/>
      <c r="I588" s="490"/>
    </row>
    <row r="589" spans="1:9" hidden="1">
      <c r="A589" s="483"/>
      <c r="B589" s="485" t="s">
        <v>307</v>
      </c>
      <c r="D589" s="1294" t="s">
        <v>887</v>
      </c>
      <c r="E589" s="1294"/>
      <c r="F589" s="1294"/>
      <c r="I589" s="490"/>
    </row>
    <row r="590" spans="1:9" hidden="1">
      <c r="A590" s="490"/>
      <c r="B590" s="490"/>
      <c r="D590" s="476"/>
      <c r="I590" s="490"/>
    </row>
    <row r="591" spans="1:9">
      <c r="A591" s="490"/>
      <c r="B591" s="485" t="s">
        <v>2766</v>
      </c>
      <c r="D591" s="1294" t="s">
        <v>2021</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2767</v>
      </c>
      <c r="D595" s="1294" t="s">
        <v>1066</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2766</v>
      </c>
      <c r="D600" s="1294" t="s">
        <v>2022</v>
      </c>
      <c r="E600" s="1294"/>
      <c r="F600" s="1294"/>
      <c r="I600" s="490"/>
    </row>
    <row r="601" spans="1:9">
      <c r="A601" s="490"/>
      <c r="B601" s="490"/>
      <c r="D601" s="1294"/>
      <c r="E601" s="1294"/>
      <c r="F601" s="1294"/>
      <c r="I601" s="490"/>
    </row>
    <row r="602" spans="1:9">
      <c r="A602" s="490"/>
      <c r="B602" s="490"/>
      <c r="D602" s="499"/>
      <c r="I602" s="490"/>
    </row>
    <row r="603" spans="1:9">
      <c r="A603" s="490"/>
      <c r="B603" s="485" t="s">
        <v>2767</v>
      </c>
      <c r="D603" s="1294" t="s">
        <v>1067</v>
      </c>
      <c r="E603" s="1294"/>
      <c r="F603" s="1294"/>
      <c r="I603" s="490"/>
    </row>
    <row r="604" spans="1:9">
      <c r="A604" s="490"/>
      <c r="B604" s="490"/>
      <c r="D604" s="1294"/>
      <c r="E604" s="1294"/>
      <c r="F604" s="1294"/>
      <c r="I604" s="490"/>
    </row>
    <row r="605" spans="1:9">
      <c r="A605" s="484"/>
      <c r="B605" s="484"/>
      <c r="D605" s="499"/>
      <c r="I605" s="490"/>
    </row>
    <row r="606" spans="1:9">
      <c r="A606" s="1293" t="s">
        <v>1053</v>
      </c>
      <c r="B606" s="1293"/>
      <c r="C606" s="1293"/>
      <c r="D606" s="1293"/>
      <c r="E606" s="1293"/>
      <c r="F606" s="1293"/>
      <c r="G606" s="1293"/>
      <c r="H606" s="1023"/>
      <c r="I606" s="1147"/>
    </row>
    <row r="607" spans="1:9">
      <c r="I607" s="490"/>
    </row>
    <row r="608" spans="1:9">
      <c r="D608" s="1299" t="s">
        <v>1105</v>
      </c>
      <c r="E608" s="1299"/>
      <c r="F608" s="1299"/>
      <c r="I608" s="490"/>
    </row>
    <row r="609" spans="1:9">
      <c r="D609" s="1300" t="s">
        <v>1106</v>
      </c>
      <c r="E609" s="1300"/>
      <c r="F609" s="1300"/>
      <c r="I609" s="490"/>
    </row>
    <row r="610" spans="1:9">
      <c r="D610" s="444"/>
      <c r="I610" s="490"/>
    </row>
    <row r="611" spans="1:9" ht="14.25" customHeight="1">
      <c r="A611" s="484"/>
      <c r="B611" s="485" t="s">
        <v>2766</v>
      </c>
      <c r="D611" s="1317" t="s">
        <v>1879</v>
      </c>
      <c r="E611" s="1317"/>
      <c r="F611" s="1317"/>
      <c r="I611" s="490"/>
    </row>
    <row r="612" spans="1:9">
      <c r="D612" s="1317"/>
      <c r="E612" s="1317"/>
      <c r="F612" s="1317"/>
      <c r="I612" s="490"/>
    </row>
    <row r="613" spans="1:9">
      <c r="D613" s="385"/>
      <c r="E613" s="1031" t="s">
        <v>1880</v>
      </c>
      <c r="F613" s="385"/>
      <c r="I613" s="490"/>
    </row>
    <row r="614" spans="1:9">
      <c r="I614" s="490"/>
    </row>
    <row r="615" spans="1:9">
      <c r="A615" s="1293" t="s">
        <v>1054</v>
      </c>
      <c r="B615" s="1293"/>
      <c r="C615" s="1293"/>
      <c r="D615" s="1293"/>
      <c r="E615" s="1293"/>
      <c r="F615" s="1293"/>
      <c r="G615" s="1293"/>
      <c r="H615" s="1023"/>
      <c r="I615" s="1147"/>
    </row>
    <row r="616" spans="1:9">
      <c r="A616" s="446"/>
      <c r="B616" s="446"/>
      <c r="I616" s="490"/>
    </row>
    <row r="617" spans="1:9">
      <c r="A617" s="482"/>
      <c r="B617" s="482"/>
      <c r="C617" s="482"/>
      <c r="D617" s="1324" t="s">
        <v>1107</v>
      </c>
      <c r="E617" s="1324"/>
      <c r="F617" s="1324"/>
      <c r="I617" s="490"/>
    </row>
    <row r="618" spans="1:9">
      <c r="A618" s="482"/>
      <c r="B618" s="482"/>
      <c r="C618" s="482"/>
      <c r="D618" s="1324"/>
      <c r="E618" s="1324"/>
      <c r="F618" s="1324"/>
      <c r="I618" s="490"/>
    </row>
    <row r="619" spans="1:9">
      <c r="C619" s="483"/>
      <c r="D619" s="1300" t="s">
        <v>1108</v>
      </c>
      <c r="E619" s="1300"/>
      <c r="F619" s="1300"/>
      <c r="I619" s="490"/>
    </row>
    <row r="620" spans="1:9">
      <c r="C620" s="483"/>
      <c r="D620" s="444"/>
      <c r="E620" s="444"/>
      <c r="F620" s="444"/>
      <c r="I620" s="490"/>
    </row>
    <row r="621" spans="1:9">
      <c r="B621" s="485" t="s">
        <v>2766</v>
      </c>
      <c r="C621" s="483"/>
      <c r="D621" s="1306" t="s">
        <v>2603</v>
      </c>
      <c r="E621" s="1306"/>
      <c r="F621" s="1306"/>
      <c r="I621" s="490"/>
    </row>
    <row r="622" spans="1:9">
      <c r="C622" s="483"/>
      <c r="D622" s="444"/>
      <c r="E622" s="444"/>
      <c r="F622" s="444"/>
      <c r="I622" s="490"/>
    </row>
    <row r="623" spans="1:9" ht="12.75" customHeight="1">
      <c r="A623" s="490"/>
      <c r="B623" s="485" t="s">
        <v>2766</v>
      </c>
      <c r="D623" s="1301" t="s">
        <v>1109</v>
      </c>
      <c r="E623" s="1301"/>
      <c r="F623" s="1301"/>
      <c r="I623" s="490"/>
    </row>
    <row r="624" spans="1:9">
      <c r="D624" s="1301"/>
      <c r="E624" s="1301"/>
      <c r="F624" s="1301"/>
      <c r="I624" s="490"/>
    </row>
    <row r="625" spans="1:9">
      <c r="I625" s="490"/>
    </row>
    <row r="626" spans="1:9">
      <c r="B626" s="485" t="s">
        <v>2766</v>
      </c>
      <c r="D626" s="1301" t="s">
        <v>1110</v>
      </c>
      <c r="E626" s="1301"/>
      <c r="F626" s="1301"/>
      <c r="I626" s="490"/>
    </row>
    <row r="627" spans="1:9">
      <c r="C627" s="500"/>
      <c r="D627" s="1301"/>
      <c r="E627" s="1301"/>
      <c r="F627" s="1301"/>
      <c r="I627" s="490"/>
    </row>
    <row r="628" spans="1:9">
      <c r="C628" s="500"/>
      <c r="I628" s="490"/>
    </row>
    <row r="629" spans="1:9">
      <c r="B629" s="485" t="s">
        <v>2767</v>
      </c>
      <c r="C629" s="500"/>
      <c r="D629" s="1301" t="s">
        <v>1111</v>
      </c>
      <c r="E629" s="1301"/>
      <c r="F629" s="1301"/>
      <c r="I629" s="490"/>
    </row>
    <row r="630" spans="1:9">
      <c r="C630" s="500"/>
      <c r="D630" s="1301"/>
      <c r="E630" s="1301"/>
      <c r="F630" s="1301"/>
      <c r="I630" s="500"/>
    </row>
    <row r="631" spans="1:9">
      <c r="C631" s="500"/>
      <c r="I631" s="490"/>
    </row>
    <row r="632" spans="1:9">
      <c r="B632" s="485" t="s">
        <v>2766</v>
      </c>
      <c r="C632" s="500"/>
      <c r="D632" s="1306" t="s">
        <v>2548</v>
      </c>
      <c r="E632" s="1306"/>
      <c r="F632" s="1306"/>
      <c r="I632" s="490"/>
    </row>
    <row r="633" spans="1:9">
      <c r="C633" s="500"/>
      <c r="I633" s="490"/>
    </row>
    <row r="634" spans="1:9">
      <c r="A634" s="1293" t="s">
        <v>1055</v>
      </c>
      <c r="B634" s="1293"/>
      <c r="C634" s="1293"/>
      <c r="D634" s="1293"/>
      <c r="E634" s="1293"/>
      <c r="F634" s="1293"/>
      <c r="G634" s="1293"/>
      <c r="H634" s="1023"/>
      <c r="I634" s="1147"/>
    </row>
    <row r="635" spans="1:9">
      <c r="A635" s="482"/>
      <c r="B635" s="482"/>
      <c r="C635" s="482"/>
      <c r="I635" s="490"/>
    </row>
    <row r="636" spans="1:9">
      <c r="C636" s="490"/>
      <c r="D636" s="1299" t="s">
        <v>1112</v>
      </c>
      <c r="E636" s="1299"/>
      <c r="F636" s="1299"/>
      <c r="I636" s="490"/>
    </row>
    <row r="637" spans="1:9">
      <c r="A637" s="490"/>
      <c r="B637" s="490"/>
      <c r="D637" s="404"/>
      <c r="I637" s="490"/>
    </row>
    <row r="638" spans="1:9" ht="14.25" customHeight="1">
      <c r="A638" s="484"/>
      <c r="B638" s="485" t="s">
        <v>2766</v>
      </c>
      <c r="D638" s="1317" t="s">
        <v>2023</v>
      </c>
      <c r="E638" s="1317"/>
      <c r="F638" s="1317"/>
      <c r="I638" s="490"/>
    </row>
    <row r="639" spans="1:9">
      <c r="D639" s="1317"/>
      <c r="E639" s="1317"/>
      <c r="F639" s="1317"/>
      <c r="I639" s="490"/>
    </row>
    <row r="640" spans="1:9">
      <c r="D640" s="385"/>
      <c r="E640" s="1031" t="s">
        <v>1882</v>
      </c>
      <c r="F640" s="385"/>
      <c r="I640" s="490"/>
    </row>
    <row r="641" spans="1:9">
      <c r="D641" s="1290" t="s">
        <v>1881</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c r="A645" s="484"/>
      <c r="B645" s="485" t="s">
        <v>2767</v>
      </c>
      <c r="D645" s="1290" t="s">
        <v>1113</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c r="A648" s="484"/>
      <c r="B648" s="485" t="s">
        <v>2767</v>
      </c>
      <c r="C648" s="487"/>
      <c r="D648" s="1290" t="s">
        <v>1223</v>
      </c>
      <c r="E648" s="1290"/>
      <c r="F648" s="1290"/>
      <c r="I648" s="490"/>
    </row>
    <row r="649" spans="1:9">
      <c r="A649" s="484"/>
      <c r="B649" s="484"/>
      <c r="C649" s="487"/>
      <c r="D649" s="1290"/>
      <c r="E649" s="1290"/>
      <c r="F649" s="1290"/>
      <c r="I649" s="490"/>
    </row>
    <row r="650" spans="1:9">
      <c r="A650" s="484"/>
      <c r="B650" s="484"/>
      <c r="C650" s="487"/>
      <c r="D650" s="1290"/>
      <c r="E650" s="1290"/>
      <c r="F650" s="1290"/>
      <c r="I650" s="490"/>
    </row>
    <row r="651" spans="1:9">
      <c r="A651" s="487"/>
      <c r="B651" s="485" t="s">
        <v>2767</v>
      </c>
      <c r="C651" s="487"/>
      <c r="D651" s="1291" t="s">
        <v>1114</v>
      </c>
      <c r="E651" s="1291"/>
      <c r="F651" s="1291"/>
      <c r="I651" s="490"/>
    </row>
    <row r="652" spans="1:9">
      <c r="A652" s="487"/>
      <c r="B652" s="487"/>
      <c r="C652" s="487"/>
      <c r="D652" s="446"/>
      <c r="E652" s="446"/>
      <c r="F652" s="446"/>
      <c r="I652" s="490"/>
    </row>
    <row r="653" spans="1:9">
      <c r="A653" s="1293" t="s">
        <v>1056</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1144</v>
      </c>
      <c r="E655" s="1299"/>
      <c r="F655" s="1299"/>
      <c r="I655" s="490"/>
    </row>
    <row r="656" spans="1:9">
      <c r="A656" s="483"/>
      <c r="B656" s="483"/>
      <c r="C656" s="483"/>
      <c r="D656" s="1291" t="s">
        <v>1145</v>
      </c>
      <c r="E656" s="1291"/>
      <c r="F656" s="1291"/>
      <c r="I656" s="490"/>
    </row>
    <row r="657" spans="1:9">
      <c r="A657" s="483"/>
      <c r="B657" s="483"/>
      <c r="C657" s="483"/>
      <c r="D657" s="446"/>
      <c r="E657" s="446"/>
      <c r="F657" s="446"/>
      <c r="I657" s="490"/>
    </row>
    <row r="658" spans="1:9" ht="12.75" customHeight="1">
      <c r="B658" s="485" t="s">
        <v>2767</v>
      </c>
      <c r="C658" s="487"/>
      <c r="D658" s="1290" t="s">
        <v>1279</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5" customHeight="1">
      <c r="A662" s="484"/>
      <c r="B662" s="484"/>
      <c r="C662" s="487"/>
      <c r="D662" s="385"/>
      <c r="E662" s="385"/>
      <c r="F662" s="385"/>
      <c r="I662" s="490"/>
    </row>
    <row r="663" spans="1:9" ht="12.75" customHeight="1">
      <c r="A663" s="483"/>
      <c r="B663" s="485" t="s">
        <v>2767</v>
      </c>
      <c r="C663" s="487"/>
      <c r="D663" s="1290" t="s">
        <v>1281</v>
      </c>
      <c r="E663" s="1290"/>
      <c r="F663" s="1290"/>
      <c r="I663" s="490"/>
    </row>
    <row r="664" spans="1:9">
      <c r="A664" s="483"/>
      <c r="B664" s="484"/>
      <c r="C664" s="487"/>
      <c r="D664" s="1290"/>
      <c r="E664" s="1290"/>
      <c r="F664" s="1290"/>
      <c r="I664" s="490"/>
    </row>
    <row r="665" spans="1:9">
      <c r="A665" s="483"/>
      <c r="B665" s="484"/>
      <c r="C665" s="487"/>
      <c r="D665" s="1290"/>
      <c r="E665" s="1290"/>
      <c r="F665" s="1290"/>
      <c r="I665" s="490"/>
    </row>
    <row r="666" spans="1:9">
      <c r="A666" s="483"/>
      <c r="B666" s="484"/>
      <c r="C666" s="487"/>
      <c r="D666" s="1290"/>
      <c r="E666" s="1290"/>
      <c r="F666" s="1290"/>
      <c r="I666" s="490"/>
    </row>
    <row r="667" spans="1:9">
      <c r="A667" s="483"/>
      <c r="B667" s="484"/>
      <c r="C667" s="487"/>
      <c r="D667" s="1290"/>
      <c r="E667" s="1290"/>
      <c r="F667" s="1290"/>
      <c r="I667" s="490"/>
    </row>
    <row r="668" spans="1:9" ht="14.25" customHeight="1">
      <c r="A668" s="483"/>
      <c r="B668" s="484"/>
      <c r="C668" s="487"/>
      <c r="F668" s="386"/>
      <c r="I668" s="490"/>
    </row>
    <row r="669" spans="1:9" ht="12.75" customHeight="1">
      <c r="A669" s="483"/>
      <c r="B669" s="485" t="s">
        <v>2767</v>
      </c>
      <c r="C669" s="487"/>
      <c r="D669" s="1290" t="s">
        <v>1280</v>
      </c>
      <c r="E669" s="1290"/>
      <c r="F669" s="1290"/>
      <c r="I669" s="490"/>
    </row>
    <row r="670" spans="1:9">
      <c r="A670" s="483"/>
      <c r="B670" s="484"/>
      <c r="C670" s="487"/>
      <c r="D670" s="1290"/>
      <c r="E670" s="1290"/>
      <c r="F670" s="1290"/>
      <c r="I670" s="490"/>
    </row>
    <row r="671" spans="1:9">
      <c r="A671" s="484"/>
      <c r="B671" s="484"/>
      <c r="C671" s="487"/>
      <c r="D671" s="1290"/>
      <c r="E671" s="1290"/>
      <c r="F671" s="1290"/>
      <c r="I671" s="490"/>
    </row>
    <row r="672" spans="1:9">
      <c r="A672" s="484"/>
      <c r="B672" s="484"/>
      <c r="C672" s="487"/>
      <c r="D672" s="1290"/>
      <c r="E672" s="1290"/>
      <c r="F672" s="1290"/>
      <c r="I672" s="490"/>
    </row>
    <row r="673" spans="1:11">
      <c r="A673" s="484"/>
      <c r="B673" s="484"/>
      <c r="C673" s="487"/>
      <c r="D673" s="445"/>
      <c r="E673" s="445"/>
      <c r="F673" s="445"/>
      <c r="I673" s="490"/>
    </row>
    <row r="674" spans="1:11" ht="12.75" customHeight="1">
      <c r="A674" s="483"/>
      <c r="B674" s="485" t="s">
        <v>2767</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1057</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1074</v>
      </c>
      <c r="E688" s="1291"/>
      <c r="F688" s="1291"/>
      <c r="H688" s="501"/>
      <c r="I688" s="483"/>
      <c r="J688" s="501"/>
      <c r="K688" s="501"/>
    </row>
    <row r="689" spans="1:11">
      <c r="A689" s="483"/>
      <c r="B689" s="483"/>
      <c r="C689" s="483"/>
      <c r="H689" s="501"/>
      <c r="I689" s="483"/>
      <c r="J689" s="501"/>
      <c r="K689" s="501"/>
    </row>
    <row r="690" spans="1:11">
      <c r="A690" s="484"/>
      <c r="B690" s="485" t="s">
        <v>2767</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2766</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c r="A699" s="484"/>
      <c r="B699" s="485" t="s">
        <v>2766</v>
      </c>
      <c r="C699" s="483"/>
      <c r="D699" s="1291" t="s">
        <v>916</v>
      </c>
      <c r="E699" s="1291"/>
      <c r="F699" s="1291"/>
      <c r="H699" s="501"/>
      <c r="I699" s="483"/>
      <c r="J699" s="501"/>
      <c r="K699" s="501"/>
    </row>
    <row r="700" spans="1:11">
      <c r="A700" s="484"/>
      <c r="B700" s="484"/>
      <c r="C700" s="483"/>
      <c r="D700" s="1291" t="s">
        <v>893</v>
      </c>
      <c r="E700" s="1291"/>
      <c r="F700" s="129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2767</v>
      </c>
      <c r="C703" s="483"/>
      <c r="D703" s="1291" t="s">
        <v>2399</v>
      </c>
      <c r="E703" s="1291"/>
      <c r="F703" s="1291"/>
      <c r="H703" s="501"/>
      <c r="I703" s="483"/>
      <c r="J703" s="501"/>
      <c r="K703" s="501"/>
    </row>
    <row r="704" spans="1:11">
      <c r="A704" s="484"/>
      <c r="B704" s="484"/>
      <c r="C704" s="483"/>
      <c r="D704" s="1291" t="s">
        <v>893</v>
      </c>
      <c r="E704" s="1291"/>
      <c r="F704" s="129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c r="A707" s="484"/>
      <c r="B707" s="485" t="s">
        <v>2767</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2767</v>
      </c>
      <c r="C714" s="483"/>
      <c r="D714" s="1290" t="s">
        <v>1199</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c r="A717" s="484"/>
      <c r="B717" s="485" t="s">
        <v>2767</v>
      </c>
      <c r="C717" s="483"/>
      <c r="D717" s="1290" t="s">
        <v>1075</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2767</v>
      </c>
      <c r="C730" s="483"/>
      <c r="D730" s="1290" t="s">
        <v>2392</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2767</v>
      </c>
      <c r="C734" s="483"/>
      <c r="D734" s="1290" t="s">
        <v>2391</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2767</v>
      </c>
      <c r="C738" s="483"/>
      <c r="D738" s="1290" t="s">
        <v>2390</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c r="A743" s="484"/>
      <c r="B743" s="485" t="s">
        <v>2767</v>
      </c>
      <c r="C743" s="483"/>
      <c r="D743" s="1290" t="s">
        <v>1076</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c r="A749" s="484"/>
      <c r="B749" s="485" t="s">
        <v>2767</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2613</v>
      </c>
      <c r="E756" s="1328"/>
      <c r="F756" s="1328"/>
      <c r="H756" s="501"/>
      <c r="I756" s="483"/>
      <c r="J756" s="501"/>
      <c r="K756" s="501"/>
    </row>
    <row r="757" spans="1:11">
      <c r="A757" s="483"/>
      <c r="B757" s="483"/>
      <c r="C757" s="483"/>
      <c r="D757" s="341"/>
      <c r="H757" s="501"/>
      <c r="I757" s="483"/>
      <c r="J757" s="501"/>
      <c r="K757" s="501"/>
    </row>
    <row r="758" spans="1:11">
      <c r="A758" s="1298" t="s">
        <v>1058</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5" customHeight="1">
      <c r="C760" s="483"/>
      <c r="D760" s="1292" t="s">
        <v>1068</v>
      </c>
      <c r="E760" s="1292"/>
      <c r="F760" s="1292"/>
      <c r="G760" s="501"/>
      <c r="H760" s="501"/>
      <c r="I760" s="483"/>
      <c r="J760" s="501"/>
      <c r="K760" s="501"/>
    </row>
    <row r="761" spans="1:11">
      <c r="A761" s="483"/>
      <c r="B761" s="483"/>
      <c r="C761" s="483"/>
      <c r="D761" s="1297" t="s">
        <v>1069</v>
      </c>
      <c r="E761" s="1297"/>
      <c r="F761" s="1297"/>
      <c r="G761" s="501"/>
      <c r="H761" s="501"/>
      <c r="I761" s="483"/>
      <c r="J761" s="501"/>
      <c r="K761" s="501"/>
    </row>
    <row r="762" spans="1:11">
      <c r="A762" s="483"/>
      <c r="B762" s="483"/>
      <c r="C762" s="483"/>
      <c r="G762" s="501"/>
      <c r="H762" s="501"/>
      <c r="I762" s="483"/>
      <c r="J762" s="501"/>
      <c r="K762" s="501"/>
    </row>
    <row r="763" spans="1:11">
      <c r="A763" s="484"/>
      <c r="B763" s="485" t="s">
        <v>2766</v>
      </c>
      <c r="D763" s="1290" t="s">
        <v>1070</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5"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c r="A770" s="503"/>
      <c r="B770" s="485" t="s">
        <v>2767</v>
      </c>
      <c r="C770" s="504"/>
      <c r="D770" s="1290" t="s">
        <v>1239</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c r="A775" s="484"/>
      <c r="B775" s="485" t="s">
        <v>2766</v>
      </c>
      <c r="C775" s="504"/>
      <c r="D775" s="1301" t="s">
        <v>1240</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c r="A779" s="484"/>
      <c r="B779" s="485" t="s">
        <v>2767</v>
      </c>
      <c r="D779" s="1290" t="s">
        <v>1196</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2767</v>
      </c>
      <c r="D782" s="1290" t="s">
        <v>1213</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1788</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1828</v>
      </c>
      <c r="E788" s="1319"/>
      <c r="F788" s="1319"/>
      <c r="G788" s="3"/>
      <c r="I788" s="490"/>
    </row>
    <row r="789" spans="1:11">
      <c r="A789" s="57"/>
      <c r="B789" s="57"/>
      <c r="C789" s="354"/>
      <c r="D789" s="1304" t="s">
        <v>1742</v>
      </c>
      <c r="E789" s="1304"/>
      <c r="F789" s="1304"/>
      <c r="G789" s="3"/>
      <c r="I789" s="490"/>
    </row>
    <row r="790" spans="1:11">
      <c r="A790" s="57"/>
      <c r="B790" s="57"/>
      <c r="C790" s="354"/>
      <c r="D790" s="447"/>
      <c r="E790" s="447"/>
      <c r="F790" s="447"/>
      <c r="G790" s="3"/>
      <c r="I790" s="490"/>
    </row>
    <row r="791" spans="1:11">
      <c r="A791" s="57"/>
      <c r="B791" s="485" t="s">
        <v>2766</v>
      </c>
      <c r="C791" s="354"/>
      <c r="D791" s="1321" t="s">
        <v>1743</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2767</v>
      </c>
      <c r="C795" s="172"/>
      <c r="D795" s="1321" t="s">
        <v>1744</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c r="A799" s="175"/>
      <c r="B799" s="485" t="s">
        <v>2767</v>
      </c>
      <c r="C799" s="984"/>
      <c r="D799" s="1321" t="s">
        <v>1745</v>
      </c>
      <c r="E799" s="1321"/>
      <c r="F799" s="1321"/>
      <c r="G799" s="983"/>
      <c r="I799" s="483"/>
    </row>
    <row r="800" spans="1:11">
      <c r="A800" s="175"/>
      <c r="B800" s="175"/>
      <c r="C800" s="984"/>
      <c r="D800" s="1321"/>
      <c r="E800" s="1321"/>
      <c r="F800" s="1321"/>
      <c r="G800" s="983"/>
      <c r="I800" s="490"/>
    </row>
    <row r="801" spans="1:9">
      <c r="A801" s="175"/>
      <c r="B801" s="175"/>
      <c r="C801" s="984"/>
      <c r="D801" s="1321"/>
      <c r="E801" s="1321"/>
      <c r="F801" s="1321"/>
      <c r="G801" s="983"/>
      <c r="I801" s="490"/>
    </row>
    <row r="802" spans="1:9">
      <c r="A802" s="175"/>
      <c r="B802" s="175"/>
      <c r="C802" s="984"/>
      <c r="D802" s="118"/>
      <c r="E802" s="3"/>
      <c r="F802" s="3"/>
      <c r="G802" s="983"/>
      <c r="I802" s="490"/>
    </row>
    <row r="803" spans="1:9">
      <c r="A803" s="175"/>
      <c r="B803" s="485" t="s">
        <v>2767</v>
      </c>
      <c r="C803" s="984"/>
      <c r="D803" s="1321" t="s">
        <v>1746</v>
      </c>
      <c r="E803" s="1321"/>
      <c r="F803" s="1321"/>
      <c r="G803" s="983"/>
      <c r="I803" s="483"/>
    </row>
    <row r="804" spans="1:9">
      <c r="A804" s="175"/>
      <c r="B804" s="175"/>
      <c r="C804" s="984"/>
      <c r="D804" s="1321"/>
      <c r="E804" s="1321"/>
      <c r="F804" s="1321"/>
      <c r="G804" s="983"/>
      <c r="I804" s="490"/>
    </row>
    <row r="805" spans="1:9">
      <c r="A805" s="175"/>
      <c r="B805" s="175"/>
      <c r="C805" s="984"/>
      <c r="D805" s="1321"/>
      <c r="E805" s="1321"/>
      <c r="F805" s="1321"/>
      <c r="G805" s="983"/>
      <c r="I805" s="490"/>
    </row>
    <row r="806" spans="1:9">
      <c r="A806" s="175"/>
      <c r="B806" s="175"/>
      <c r="C806" s="984"/>
      <c r="D806" s="1321"/>
      <c r="E806" s="1321"/>
      <c r="F806" s="1321"/>
      <c r="G806" s="983"/>
      <c r="I806" s="490"/>
    </row>
    <row r="807" spans="1:9">
      <c r="A807" s="175"/>
      <c r="B807" s="175"/>
      <c r="C807" s="984"/>
      <c r="D807" s="1321"/>
      <c r="E807" s="1321"/>
      <c r="F807" s="1321"/>
      <c r="G807" s="983"/>
      <c r="I807" s="490"/>
    </row>
    <row r="808" spans="1:9">
      <c r="A808" s="175"/>
      <c r="B808" s="175"/>
      <c r="C808" s="984"/>
      <c r="D808" s="1321"/>
      <c r="E808" s="1321"/>
      <c r="F808" s="1321"/>
      <c r="G808" s="983"/>
      <c r="I808" s="490"/>
    </row>
    <row r="809" spans="1:9">
      <c r="A809" s="175"/>
      <c r="B809" s="175"/>
      <c r="C809" s="984"/>
      <c r="D809" s="1321" t="s">
        <v>1789</v>
      </c>
      <c r="E809" s="1321"/>
      <c r="F809" s="1321"/>
      <c r="G809" s="983"/>
      <c r="I809" s="490"/>
    </row>
    <row r="810" spans="1:9">
      <c r="A810" s="175"/>
      <c r="B810" s="175"/>
      <c r="C810" s="984"/>
      <c r="D810" s="1321"/>
      <c r="E810" s="1321"/>
      <c r="F810" s="1321"/>
      <c r="G810" s="983"/>
      <c r="I810" s="490"/>
    </row>
    <row r="811" spans="1:9">
      <c r="A811" s="175"/>
      <c r="B811" s="175"/>
      <c r="C811" s="984"/>
      <c r="D811" s="1321"/>
      <c r="E811" s="1321"/>
      <c r="F811" s="1321"/>
      <c r="G811" s="983"/>
      <c r="I811" s="490"/>
    </row>
    <row r="812" spans="1:9">
      <c r="A812" s="175"/>
      <c r="B812" s="354"/>
      <c r="C812" s="984"/>
      <c r="D812" s="985"/>
      <c r="E812" s="985"/>
      <c r="F812" s="985"/>
      <c r="G812" s="983"/>
      <c r="I812" s="490"/>
    </row>
    <row r="813" spans="1:9">
      <c r="A813" s="175"/>
      <c r="B813" s="485" t="s">
        <v>2767</v>
      </c>
      <c r="C813" s="984"/>
      <c r="D813" s="1321" t="s">
        <v>1747</v>
      </c>
      <c r="E813" s="1321"/>
      <c r="F813" s="1321"/>
      <c r="G813" s="983"/>
      <c r="I813" s="483"/>
    </row>
    <row r="814" spans="1:9">
      <c r="A814" s="175"/>
      <c r="B814" s="175"/>
      <c r="C814" s="984"/>
      <c r="D814" s="1321"/>
      <c r="E814" s="1321"/>
      <c r="F814" s="1321"/>
      <c r="G814" s="983"/>
      <c r="I814" s="490"/>
    </row>
    <row r="815" spans="1:9">
      <c r="A815" s="175"/>
      <c r="B815" s="175"/>
      <c r="C815" s="984"/>
      <c r="D815" s="1321"/>
      <c r="E815" s="1321"/>
      <c r="F815" s="1321"/>
      <c r="G815" s="983"/>
      <c r="I815" s="490"/>
    </row>
    <row r="816" spans="1:9">
      <c r="A816" s="175"/>
      <c r="B816" s="175"/>
      <c r="C816" s="984"/>
      <c r="D816" s="1321"/>
      <c r="E816" s="1321"/>
      <c r="F816" s="1321"/>
      <c r="G816" s="983"/>
      <c r="I816" s="490"/>
    </row>
    <row r="817" spans="1:9">
      <c r="A817" s="175"/>
      <c r="B817" s="175"/>
      <c r="C817" s="984"/>
      <c r="D817" s="1321"/>
      <c r="E817" s="1321"/>
      <c r="F817" s="1321"/>
      <c r="G817" s="983"/>
      <c r="I817" s="490"/>
    </row>
    <row r="818" spans="1:9">
      <c r="A818" s="175"/>
      <c r="B818" s="175"/>
      <c r="C818" s="984"/>
      <c r="D818" s="1321"/>
      <c r="E818" s="1321"/>
      <c r="F818" s="1321"/>
      <c r="G818" s="983"/>
      <c r="I818" s="490"/>
    </row>
    <row r="819" spans="1:9">
      <c r="A819" s="175"/>
      <c r="B819" s="175"/>
      <c r="C819" s="984"/>
      <c r="D819" s="977"/>
      <c r="E819" s="977"/>
      <c r="F819" s="977"/>
      <c r="G819" s="983"/>
      <c r="I819" s="490"/>
    </row>
    <row r="820" spans="1:9">
      <c r="A820" s="175"/>
      <c r="B820" s="485" t="s">
        <v>2767</v>
      </c>
      <c r="C820" s="984"/>
      <c r="D820" s="1321" t="s">
        <v>1748</v>
      </c>
      <c r="E820" s="1321"/>
      <c r="F820" s="1321"/>
      <c r="G820" s="983"/>
      <c r="I820" s="483"/>
    </row>
    <row r="821" spans="1:9">
      <c r="A821" s="175"/>
      <c r="B821" s="175"/>
      <c r="C821" s="984"/>
      <c r="D821" s="1321"/>
      <c r="E821" s="1321"/>
      <c r="F821" s="1321"/>
      <c r="G821" s="983"/>
      <c r="I821" s="490"/>
    </row>
    <row r="822" spans="1:9">
      <c r="A822" s="175"/>
      <c r="B822" s="175"/>
      <c r="C822" s="984"/>
      <c r="D822" s="1321"/>
      <c r="E822" s="1321"/>
      <c r="F822" s="1321"/>
      <c r="G822" s="983"/>
      <c r="I822" s="490"/>
    </row>
    <row r="823" spans="1:9">
      <c r="A823" s="175"/>
      <c r="B823" s="175"/>
      <c r="C823" s="984"/>
      <c r="D823" s="1321"/>
      <c r="E823" s="1321"/>
      <c r="F823" s="1321"/>
      <c r="G823" s="983"/>
      <c r="I823" s="490"/>
    </row>
    <row r="824" spans="1:9">
      <c r="A824" s="175"/>
      <c r="B824" s="175"/>
      <c r="C824" s="984"/>
      <c r="D824" s="1321"/>
      <c r="E824" s="1321"/>
      <c r="F824" s="1321"/>
      <c r="G824" s="983"/>
      <c r="I824" s="490"/>
    </row>
    <row r="825" spans="1:9">
      <c r="A825" s="175"/>
      <c r="B825" s="175"/>
      <c r="C825" s="984"/>
      <c r="D825" s="1321"/>
      <c r="E825" s="1321"/>
      <c r="F825" s="1321"/>
      <c r="G825" s="983"/>
      <c r="I825" s="490"/>
    </row>
    <row r="826" spans="1:9">
      <c r="A826" s="175"/>
      <c r="B826" s="175"/>
      <c r="C826" s="984"/>
      <c r="D826" s="977"/>
      <c r="E826" s="977"/>
      <c r="F826" s="977"/>
      <c r="G826" s="983"/>
      <c r="I826" s="490"/>
    </row>
    <row r="827" spans="1:9">
      <c r="A827" s="175"/>
      <c r="B827" s="485" t="s">
        <v>2767</v>
      </c>
      <c r="C827" s="984"/>
      <c r="D827" s="1295" t="s">
        <v>1749</v>
      </c>
      <c r="E827" s="1295"/>
      <c r="F827" s="1295"/>
      <c r="G827" s="983"/>
      <c r="I827" s="483"/>
    </row>
    <row r="828" spans="1:9">
      <c r="A828" s="175"/>
      <c r="B828" s="175"/>
      <c r="C828" s="984"/>
      <c r="D828" s="1295"/>
      <c r="E828" s="1295"/>
      <c r="F828" s="1295"/>
      <c r="G828" s="983"/>
      <c r="I828" s="490"/>
    </row>
    <row r="829" spans="1:9">
      <c r="A829" s="13"/>
      <c r="B829" s="13"/>
      <c r="C829" s="984"/>
      <c r="D829" s="1295"/>
      <c r="E829" s="1295"/>
      <c r="F829" s="1295"/>
      <c r="G829" s="983"/>
      <c r="I829" s="490"/>
    </row>
    <row r="830" spans="1:9">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1750</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1790</v>
      </c>
      <c r="E836" s="1318"/>
      <c r="F836" s="1318"/>
      <c r="G836" s="3"/>
      <c r="I836" s="490"/>
    </row>
    <row r="837" spans="1:9" ht="14.25" customHeight="1">
      <c r="A837" s="175"/>
      <c r="B837" s="175"/>
      <c r="C837" s="354"/>
      <c r="D837" s="1266" t="s">
        <v>1751</v>
      </c>
      <c r="E837" s="1266"/>
      <c r="F837" s="1266"/>
      <c r="G837" s="3"/>
      <c r="I837" s="490"/>
    </row>
    <row r="838" spans="1:9" ht="12.75" customHeight="1">
      <c r="A838" s="175"/>
      <c r="B838" s="175"/>
      <c r="C838" s="354"/>
      <c r="D838" s="441"/>
      <c r="E838" s="441"/>
      <c r="F838" s="441"/>
      <c r="G838" s="3"/>
      <c r="I838" s="490"/>
    </row>
    <row r="839" spans="1:9" ht="12.75" customHeight="1">
      <c r="A839" s="354"/>
      <c r="B839" s="485" t="s">
        <v>2766</v>
      </c>
      <c r="C839" s="984"/>
      <c r="D839" s="1266" t="s">
        <v>1752</v>
      </c>
      <c r="E839" s="1266"/>
      <c r="F839" s="126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2031</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2766</v>
      </c>
      <c r="C853" s="984"/>
      <c r="D853" s="1266" t="s">
        <v>1753</v>
      </c>
      <c r="E853" s="1266"/>
      <c r="F853" s="1266"/>
      <c r="G853" s="3"/>
      <c r="I853" s="490" t="s">
        <v>1855</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2767</v>
      </c>
      <c r="C857" s="984"/>
      <c r="D857" s="1318" t="s">
        <v>1754</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2026</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2767</v>
      </c>
      <c r="C866" s="984"/>
      <c r="D866" s="1266" t="s">
        <v>1755</v>
      </c>
      <c r="E866" s="1266"/>
      <c r="F866" s="1266"/>
      <c r="G866" s="3"/>
      <c r="I866" s="490" t="s">
        <v>1853</v>
      </c>
    </row>
    <row r="867" spans="1:9" ht="12.75" customHeight="1">
      <c r="A867" s="175"/>
      <c r="B867" s="175"/>
      <c r="C867" s="984"/>
      <c r="D867" s="1266" t="s">
        <v>1756</v>
      </c>
      <c r="E867" s="1266"/>
      <c r="F867" s="126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2767</v>
      </c>
      <c r="C870" s="984"/>
      <c r="D870" s="1266" t="s">
        <v>1757</v>
      </c>
      <c r="E870" s="1266"/>
      <c r="F870" s="1266"/>
      <c r="G870" s="3"/>
      <c r="I870" s="490" t="s">
        <v>1856</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1791</v>
      </c>
      <c r="E877" s="1325"/>
      <c r="F877" s="1325"/>
      <c r="G877" s="983"/>
      <c r="I877" s="490"/>
    </row>
    <row r="878" spans="1:9" ht="12.75" customHeight="1">
      <c r="A878" s="354"/>
      <c r="B878" s="354"/>
      <c r="C878" s="174"/>
      <c r="D878" s="1326" t="s">
        <v>1759</v>
      </c>
      <c r="E878" s="1326"/>
      <c r="F878" s="1326"/>
      <c r="G878" s="983"/>
      <c r="I878" s="490"/>
    </row>
    <row r="879" spans="1:9" ht="12.75" customHeight="1">
      <c r="A879" s="354"/>
      <c r="B879" s="354"/>
      <c r="C879" s="174"/>
      <c r="D879" s="990"/>
      <c r="E879" s="990"/>
      <c r="F879" s="990"/>
      <c r="G879" s="983"/>
      <c r="I879" s="490"/>
    </row>
    <row r="880" spans="1:9" ht="12.75" customHeight="1">
      <c r="A880" s="175"/>
      <c r="B880" s="485" t="s">
        <v>2766</v>
      </c>
      <c r="C880" s="354"/>
      <c r="D880" s="1305" t="s">
        <v>1760</v>
      </c>
      <c r="E880" s="1305"/>
      <c r="F880" s="1305"/>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2766</v>
      </c>
      <c r="C883" s="354"/>
      <c r="D883" s="1266" t="s">
        <v>1761</v>
      </c>
      <c r="E883" s="1315"/>
      <c r="F883" s="1315"/>
      <c r="G883" s="3"/>
      <c r="I883" s="490" t="s">
        <v>1856</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2767</v>
      </c>
      <c r="C886" s="354"/>
      <c r="D886" s="1316" t="s">
        <v>1762</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2026</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2767</v>
      </c>
      <c r="C895" s="354"/>
      <c r="D895" s="1306" t="s">
        <v>1755</v>
      </c>
      <c r="E895" s="1306"/>
      <c r="F895" s="1306"/>
      <c r="G895" s="983"/>
      <c r="I895" s="490"/>
    </row>
    <row r="896" spans="1:9" ht="12.75" customHeight="1">
      <c r="A896" s="175"/>
      <c r="B896" s="175"/>
      <c r="C896" s="354"/>
      <c r="D896" s="1306" t="s">
        <v>1756</v>
      </c>
      <c r="E896" s="1306"/>
      <c r="F896" s="1306"/>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2767</v>
      </c>
      <c r="C899" s="354"/>
      <c r="D899" s="1266" t="s">
        <v>1757</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1792</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1798</v>
      </c>
      <c r="E906" s="1329"/>
      <c r="F906" s="1329"/>
      <c r="G906" s="57"/>
      <c r="I906" s="490"/>
    </row>
    <row r="907" spans="1:9" ht="12.75" customHeight="1">
      <c r="A907" s="57"/>
      <c r="B907" s="57"/>
      <c r="C907" s="57"/>
      <c r="D907" s="976"/>
      <c r="E907" s="976"/>
      <c r="F907" s="976"/>
      <c r="G907" s="57"/>
      <c r="I907" s="490"/>
    </row>
    <row r="908" spans="1:9" ht="12.75" customHeight="1">
      <c r="A908" s="57"/>
      <c r="B908" s="485" t="s">
        <v>2766</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1793</v>
      </c>
      <c r="E910" s="1329"/>
      <c r="F910" s="1329"/>
      <c r="G910" s="983"/>
      <c r="I910" s="490"/>
    </row>
    <row r="911" spans="1:9" ht="12.75" customHeight="1">
      <c r="A911" s="172"/>
      <c r="B911" s="172"/>
      <c r="C911" s="172"/>
      <c r="D911" s="1305" t="s">
        <v>1763</v>
      </c>
      <c r="E911" s="1305"/>
      <c r="F911" s="1305"/>
      <c r="G911" s="983"/>
      <c r="I911" s="490"/>
    </row>
    <row r="912" spans="1:9" ht="12.75" customHeight="1">
      <c r="A912" s="984"/>
      <c r="B912" s="984"/>
      <c r="C912" s="984"/>
      <c r="D912" s="2"/>
      <c r="E912" s="983"/>
      <c r="F912" s="983"/>
      <c r="G912" s="983"/>
      <c r="I912" s="490"/>
    </row>
    <row r="913" spans="1:9" ht="12.75" customHeight="1">
      <c r="A913" s="175"/>
      <c r="B913" s="485" t="s">
        <v>2766</v>
      </c>
      <c r="C913" s="354"/>
      <c r="D913" s="1266" t="s">
        <v>1767</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1766</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2766</v>
      </c>
      <c r="C918" s="174"/>
      <c r="D918" s="1270" t="s">
        <v>1764</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2767</v>
      </c>
      <c r="C927" s="984"/>
      <c r="D927" s="1266" t="s">
        <v>1768</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2767</v>
      </c>
      <c r="C930" s="984"/>
      <c r="D930" s="1295" t="s">
        <v>1769</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2767</v>
      </c>
      <c r="C935" s="984"/>
      <c r="D935" s="1305" t="s">
        <v>2027</v>
      </c>
      <c r="E935" s="1305"/>
      <c r="F935" s="1305"/>
      <c r="G935" s="983"/>
      <c r="I935" s="490"/>
    </row>
    <row r="936" spans="1:9" ht="12.75" customHeight="1">
      <c r="A936" s="984"/>
      <c r="B936" s="984"/>
      <c r="C936" s="984"/>
      <c r="D936" s="118"/>
      <c r="E936" s="983"/>
      <c r="F936" s="983"/>
      <c r="G936" s="983"/>
      <c r="I936" s="490"/>
    </row>
    <row r="937" spans="1:9" ht="12.75" customHeight="1">
      <c r="A937" s="984"/>
      <c r="B937" s="485" t="s">
        <v>2767</v>
      </c>
      <c r="C937" s="984"/>
      <c r="D937" s="1305" t="s">
        <v>2028</v>
      </c>
      <c r="E937" s="1305"/>
      <c r="F937" s="1305"/>
      <c r="G937" s="983"/>
      <c r="I937" s="490"/>
    </row>
    <row r="938" spans="1:9" ht="12.75" customHeight="1">
      <c r="A938" s="174"/>
      <c r="B938" s="174"/>
      <c r="C938" s="174"/>
      <c r="D938" s="2"/>
      <c r="E938" s="3"/>
      <c r="F938" s="983"/>
      <c r="G938" s="983"/>
      <c r="I938" s="490"/>
    </row>
    <row r="939" spans="1:9" ht="12.75" customHeight="1">
      <c r="A939" s="992"/>
      <c r="B939" s="485" t="s">
        <v>2766</v>
      </c>
      <c r="C939" s="993"/>
      <c r="D939" s="1270" t="s">
        <v>1765</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2766</v>
      </c>
      <c r="C949" s="174"/>
      <c r="D949" s="1330" t="s">
        <v>1859</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2766</v>
      </c>
      <c r="C957" s="174"/>
      <c r="D957" s="1269" t="s">
        <v>2092</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2767</v>
      </c>
      <c r="C964" s="984"/>
      <c r="D964" s="1295" t="s">
        <v>1770</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2767</v>
      </c>
      <c r="C969" s="174"/>
      <c r="D969" s="1270" t="s">
        <v>1858</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1771</v>
      </c>
      <c r="E974" s="1325"/>
      <c r="F974" s="1325"/>
      <c r="G974" s="3"/>
      <c r="I974" s="490"/>
    </row>
    <row r="975" spans="1:9" ht="12.75" customHeight="1">
      <c r="A975" s="175"/>
      <c r="B975" s="485" t="s">
        <v>2767</v>
      </c>
      <c r="C975" s="354"/>
      <c r="D975" s="1305" t="s">
        <v>1794</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1772</v>
      </c>
      <c r="E977" s="1325"/>
      <c r="F977" s="1325"/>
      <c r="G977"/>
      <c r="I977" s="490"/>
    </row>
    <row r="978" spans="1:9" ht="12.75" customHeight="1">
      <c r="A978" s="175"/>
      <c r="B978" s="485" t="s">
        <v>2766</v>
      </c>
      <c r="C978" s="354"/>
      <c r="D978" s="1266" t="s">
        <v>2029</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1773</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1795</v>
      </c>
      <c r="E996" s="1325"/>
      <c r="F996" s="1325"/>
      <c r="G996" s="3"/>
      <c r="I996" s="490"/>
    </row>
    <row r="997" spans="1:9" ht="12.75" customHeight="1">
      <c r="A997" s="172"/>
      <c r="B997" s="172"/>
      <c r="C997" s="172"/>
      <c r="D997" s="1305" t="s">
        <v>1774</v>
      </c>
      <c r="E997" s="1305"/>
      <c r="F997" s="1305"/>
      <c r="G997" s="3"/>
      <c r="I997" s="490"/>
    </row>
    <row r="998" spans="1:9" ht="12.75" customHeight="1">
      <c r="A998" s="172"/>
      <c r="B998" s="172"/>
      <c r="C998" s="172"/>
      <c r="D998" s="3"/>
      <c r="E998" s="3"/>
      <c r="F998" s="983"/>
      <c r="G998"/>
      <c r="I998" s="490"/>
    </row>
    <row r="999" spans="1:9" ht="12.75" customHeight="1">
      <c r="A999" s="354"/>
      <c r="B999" s="485" t="s">
        <v>2766</v>
      </c>
      <c r="C999" s="354"/>
      <c r="D999" s="1335" t="s">
        <v>1887</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2" t="s">
        <v>1886</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2767</v>
      </c>
      <c r="C1007" s="174"/>
      <c r="D1007" s="1266" t="s">
        <v>1775</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2767</v>
      </c>
      <c r="C1012" s="174"/>
      <c r="D1012" s="1266" t="s">
        <v>2183</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2767</v>
      </c>
      <c r="C1015" s="354"/>
      <c r="D1015" s="1305" t="s">
        <v>1776</v>
      </c>
      <c r="E1015" s="1305"/>
      <c r="F1015" s="1305"/>
      <c r="G1015"/>
      <c r="I1015" s="490"/>
    </row>
    <row r="1016" spans="1:9" ht="12.75" customHeight="1">
      <c r="A1016" s="354"/>
      <c r="B1016" s="354"/>
      <c r="C1016" s="354"/>
      <c r="D1016" s="3"/>
      <c r="E1016" s="3"/>
      <c r="F1016" s="3"/>
      <c r="G1016"/>
      <c r="I1016" s="490"/>
    </row>
    <row r="1017" spans="1:9" ht="12.75" customHeight="1">
      <c r="A1017" s="175"/>
      <c r="B1017" s="485" t="s">
        <v>2767</v>
      </c>
      <c r="C1017" s="354"/>
      <c r="D1017" s="1305" t="s">
        <v>1777</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2766</v>
      </c>
      <c r="C1019" s="354"/>
      <c r="D1019" s="1305" t="s">
        <v>1778</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2766</v>
      </c>
      <c r="C1021" s="354"/>
      <c r="D1021" s="1266" t="s">
        <v>1779</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2767</v>
      </c>
      <c r="C1024" s="995"/>
      <c r="D1024" s="1321" t="s">
        <v>1780</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2767</v>
      </c>
      <c r="C1027" s="995"/>
      <c r="D1027" s="1336" t="s">
        <v>1781</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2767</v>
      </c>
      <c r="C1029" s="354"/>
      <c r="D1029" s="1305" t="s">
        <v>1782</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2767</v>
      </c>
      <c r="C1031" s="354"/>
      <c r="D1031" s="1266" t="s">
        <v>1783</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1784</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1785</v>
      </c>
      <c r="E1036" s="1329"/>
      <c r="F1036" s="1329"/>
      <c r="G1036" s="3"/>
      <c r="I1036" s="490"/>
    </row>
    <row r="1037" spans="1:9" ht="12.75" customHeight="1">
      <c r="A1037" s="354"/>
      <c r="B1037" s="354"/>
      <c r="C1037" s="354"/>
      <c r="D1037" s="1336" t="s">
        <v>1786</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1800</v>
      </c>
      <c r="E1039" s="1329"/>
      <c r="F1039" s="1329"/>
      <c r="G1039" s="3"/>
      <c r="I1039" s="490"/>
    </row>
    <row r="1040" spans="1:9" ht="12.75" customHeight="1">
      <c r="A1040" s="354"/>
      <c r="B1040" s="485" t="s">
        <v>2766</v>
      </c>
      <c r="C1040" s="354"/>
      <c r="D1040" s="1336" t="s">
        <v>1269</v>
      </c>
      <c r="E1040" s="1336"/>
      <c r="F1040" s="1336"/>
      <c r="G1040" s="3"/>
      <c r="I1040" s="490"/>
    </row>
    <row r="1041" spans="1:9" ht="12.75" customHeight="1">
      <c r="A1041" s="354"/>
      <c r="B1041" s="175"/>
      <c r="C1041" s="354"/>
      <c r="D1041" s="1336" t="s">
        <v>1787</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1796</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1270</v>
      </c>
      <c r="E1045" s="1337"/>
      <c r="F1045" s="1337"/>
      <c r="G1045" s="3"/>
      <c r="I1045" s="490"/>
    </row>
    <row r="1046" spans="1:9" ht="12.75" hidden="1" customHeight="1">
      <c r="A1046" s="118"/>
      <c r="B1046" s="485" t="s">
        <v>307</v>
      </c>
      <c r="D1046" s="1300" t="s">
        <v>1269</v>
      </c>
      <c r="E1046" s="1300"/>
      <c r="F1046" s="1300"/>
      <c r="G1046" s="3"/>
      <c r="I1046" s="490"/>
    </row>
    <row r="1047" spans="1:9" ht="12.75" hidden="1" customHeight="1">
      <c r="A1047" s="118"/>
      <c r="B1047" s="402"/>
      <c r="D1047" s="1300" t="s">
        <v>1797</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1064</v>
      </c>
      <c r="E1049" s="1338"/>
      <c r="F1049" s="1338"/>
      <c r="G1049" s="3"/>
      <c r="I1049" s="490"/>
    </row>
    <row r="1050" spans="1:9" ht="12.75" customHeight="1">
      <c r="A1050" s="319"/>
      <c r="B1050" s="319"/>
      <c r="C1050" s="319"/>
      <c r="D1050" s="1306" t="s">
        <v>2200</v>
      </c>
      <c r="E1050" s="1306"/>
      <c r="F1050" s="1306"/>
      <c r="G1050" s="98"/>
      <c r="I1050" s="490"/>
    </row>
    <row r="1051" spans="1:9" ht="12.75" customHeight="1">
      <c r="A1051" s="175"/>
      <c r="B1051" s="485" t="s">
        <v>2767</v>
      </c>
      <c r="C1051" s="354"/>
      <c r="D1051" s="1306" t="s">
        <v>983</v>
      </c>
      <c r="E1051" s="1306"/>
      <c r="F1051" s="1306"/>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3" t="s">
        <v>2616</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2767</v>
      </c>
      <c r="C1059" s="402"/>
      <c r="D1059" s="1287" t="s">
        <v>1801</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2767</v>
      </c>
      <c r="C1067" s="402"/>
      <c r="D1067" s="402" t="s">
        <v>1799</v>
      </c>
      <c r="I1067" s="490"/>
    </row>
    <row r="1068" spans="1:9">
      <c r="A1068" s="402"/>
      <c r="B1068" s="402"/>
      <c r="C1068" s="402"/>
      <c r="I1068" s="490"/>
    </row>
    <row r="1069" spans="1:9">
      <c r="A1069" s="402"/>
      <c r="B1069" s="485" t="s">
        <v>2766</v>
      </c>
      <c r="C1069" s="402"/>
      <c r="D1069" s="1287" t="s">
        <v>1802</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1803</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2766</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2767</v>
      </c>
      <c r="C1081" s="402"/>
      <c r="D1081" s="1334" t="s">
        <v>2622</v>
      </c>
      <c r="E1081" s="1334"/>
      <c r="F1081" s="1334"/>
      <c r="I1081" s="490"/>
    </row>
    <row r="1082" spans="1:9">
      <c r="A1082" s="402"/>
      <c r="B1082" s="402"/>
      <c r="C1082" s="402"/>
      <c r="D1082" s="1334"/>
      <c r="E1082" s="1334"/>
      <c r="F1082" s="1334"/>
      <c r="I1082" s="490"/>
    </row>
    <row r="1083" spans="1:9">
      <c r="A1083" s="402"/>
      <c r="B1083" s="402"/>
      <c r="C1083" s="402"/>
      <c r="D1083" s="527" t="s">
        <v>2621</v>
      </c>
      <c r="I1083" s="490"/>
    </row>
    <row r="1084" spans="1:9">
      <c r="A1084" s="402"/>
      <c r="B1084" s="402"/>
      <c r="C1084" s="402"/>
      <c r="D1084" s="527"/>
      <c r="I1084" s="490"/>
    </row>
    <row r="1085" spans="1:9">
      <c r="A1085" s="402"/>
      <c r="B1085" s="485" t="s">
        <v>2767</v>
      </c>
      <c r="C1085" s="402"/>
      <c r="D1085" s="119" t="s">
        <v>2630</v>
      </c>
      <c r="I1085" s="490"/>
    </row>
    <row r="1086" spans="1:9">
      <c r="A1086" s="402"/>
      <c r="B1086" s="402"/>
      <c r="C1086" s="402"/>
      <c r="D1086" s="1266" t="s">
        <v>2632</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2767</v>
      </c>
      <c r="C1093" s="402"/>
      <c r="D1093" s="1331" t="s">
        <v>1805</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2633</v>
      </c>
      <c r="I1098" s="490"/>
    </row>
    <row r="1099" spans="1:9">
      <c r="A1099" s="402"/>
      <c r="B1099" s="402"/>
      <c r="C1099" s="402"/>
      <c r="I1099" s="490"/>
    </row>
    <row r="1100" spans="1:9">
      <c r="A1100" s="402"/>
      <c r="B1100" s="485" t="s">
        <v>2767</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1807</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2767</v>
      </c>
      <c r="C1107" s="402"/>
      <c r="D1107" s="1332" t="s">
        <v>1901</v>
      </c>
      <c r="E1107" s="1332"/>
      <c r="F1107" s="1332"/>
      <c r="I1107" s="490"/>
    </row>
    <row r="1108" spans="1:9">
      <c r="A1108" s="402"/>
      <c r="B1108" s="402"/>
      <c r="C1108" s="402"/>
      <c r="D1108" s="1332"/>
      <c r="E1108" s="1332"/>
      <c r="F1108" s="1332"/>
      <c r="I1108" s="490"/>
    </row>
    <row r="1109" spans="1:9">
      <c r="A1109" s="402"/>
      <c r="B1109" s="402"/>
      <c r="C1109" s="402"/>
      <c r="D1109" s="1333" t="s">
        <v>2637</v>
      </c>
      <c r="E1109" s="1266"/>
      <c r="F1109" s="1266"/>
      <c r="I1109" s="490"/>
    </row>
    <row r="1110" spans="1:9">
      <c r="A1110" s="402"/>
      <c r="B1110" s="402"/>
      <c r="C1110" s="402"/>
      <c r="D1110" s="527"/>
      <c r="I1110" s="490"/>
    </row>
    <row r="1111" spans="1:9">
      <c r="A1111" s="402"/>
      <c r="B1111" s="485" t="s">
        <v>2767</v>
      </c>
      <c r="C1111" s="402"/>
      <c r="D1111" s="1331" t="s">
        <v>2585</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2767</v>
      </c>
      <c r="C1115" s="402"/>
      <c r="D1115" s="1331" t="s">
        <v>2604</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ht="12.5">
      <c r="A1120" s="402"/>
      <c r="B1120" s="402"/>
      <c r="C1120" s="402"/>
      <c r="D1120" s="527"/>
      <c r="I1120" s="480"/>
    </row>
    <row r="1121" spans="1:9">
      <c r="A1121" s="402"/>
      <c r="B1121" s="485" t="s">
        <v>2767</v>
      </c>
      <c r="C1121" s="402"/>
      <c r="D1121" s="1331" t="s">
        <v>1808</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2766</v>
      </c>
      <c r="C1125" s="402"/>
      <c r="D1125" s="1272" t="s">
        <v>1860</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2767</v>
      </c>
      <c r="C1129" s="402"/>
      <c r="D1129" s="1266" t="s">
        <v>1861</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2767</v>
      </c>
      <c r="C1134" s="402"/>
      <c r="D1134" s="1272" t="s">
        <v>2614</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ht="12.5">
      <c r="A1141" s="402"/>
      <c r="B1141" s="485" t="s">
        <v>2767</v>
      </c>
      <c r="C1141" s="402"/>
      <c r="D1141" s="1287" t="s">
        <v>2586</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0 B33 B27 B36 B47 B41 B56 B52 B61 B68 B72 B80 B65 B92 B119 B128 B131 B137 B151 B171 B177 B182 B205 B213 B228 B245 B250 B256 B267 B271 B278 B290 B259 B293 B297 B305 B307 B313 B316 B318 B334 B355 B360 B362 B380 B387 B420 B423 B429 B344 B435 B467 B471 B474 B478 B481 B486 B488 B501 B504 B494 B509 B530 B527 B1081 B549 B514 B551 B554 B557 B564 B567 B560 B570 B574 B589 B579 B595 B591 B603 B611 B623 B626 B629 B638 B645 B648 B651 B658 B663 B669 B674 B690 B695 B600 B707 B714 B699 B1093 B730 B734 B738 B743 B763 B770 B775 B779 B782 B233 B536 B100 B96 B89 B103 B201 B197 B209 B217 B791 B795 B749 B799 B803 B813 B820 B839 B842 B853 B857 B827 B866 B880 B883 B886 B895 B870 B913 B939 B949 B969 B899 B927 B918 B930 B935 B964 B975 B978 B999 B1007 B937 B1012 B1015 B1019 B1021 B1024 B1027 B1029 B1031 B908 B1046 B1051 B1040 B1059 B1067 B1069 B1078 B1134 B1017 B1085 B1115 B1141 B1125 B1111 B1107 B375 B957 B511 B516 B717 B703 B621 B632 B1100 B112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106" zoomScale="90" zoomScaleNormal="90" workbookViewId="0">
      <selection activeCell="B4" sqref="B4"/>
    </sheetView>
  </sheetViews>
  <sheetFormatPr defaultColWidth="0" defaultRowHeight="0" customHeight="1" zeroHeight="1"/>
  <cols>
    <col min="1" max="45" width="2.54296875" customWidth="1"/>
    <col min="46" max="46" width="12.453125" customWidth="1"/>
    <col min="47" max="16384" width="12.453125" hidden="1"/>
  </cols>
  <sheetData>
    <row r="1" spans="1:58" ht="13" customHeight="1">
      <c r="J1" s="100"/>
      <c r="AS1" s="1026">
        <v>4</v>
      </c>
      <c r="BD1" s="3" t="s">
        <v>2427</v>
      </c>
      <c r="BE1" s="3"/>
      <c r="BF1" s="3"/>
    </row>
    <row r="2" spans="1:58" ht="13" customHeight="1">
      <c r="BD2" s="3" t="s">
        <v>2428</v>
      </c>
      <c r="BE2" s="3" t="s">
        <v>2429</v>
      </c>
      <c r="BF2" s="3" t="s">
        <v>2430</v>
      </c>
    </row>
    <row r="3" spans="1:58" ht="13" customHeight="1">
      <c r="BD3" s="3" t="s">
        <v>2522</v>
      </c>
      <c r="BE3" t="str">
        <f>AC220</f>
        <v>Bay Area ((Alameda, Contra Costa, Marin, San Francisco, San Mateo, Santa Clara, and Santa Cruz Counties)</v>
      </c>
    </row>
    <row r="4" spans="1:58" ht="13" customHeight="1">
      <c r="BD4" s="3" t="s">
        <v>2437</v>
      </c>
      <c r="BE4" s="1180"/>
    </row>
    <row r="5" spans="1:58" ht="13" customHeight="1">
      <c r="BD5" s="3" t="s">
        <v>2438</v>
      </c>
      <c r="BE5">
        <f>SUMIF($AC$726:$AC$760,"&lt;=20%",$G$726:G$760)</f>
        <v>0</v>
      </c>
      <c r="BF5" s="3" t="s">
        <v>2443</v>
      </c>
    </row>
    <row r="6" spans="1:58" ht="13" customHeight="1">
      <c r="BD6" s="3" t="s">
        <v>2439</v>
      </c>
      <c r="BE6" s="1183">
        <f>SUMIF($AC$726:$AC$760,"&lt;=25%",$G$726:G$760)-SUM($BE$5:BE5)</f>
        <v>0</v>
      </c>
    </row>
    <row r="7" spans="1:58" ht="13" customHeight="1">
      <c r="BD7" s="1181" t="s">
        <v>2431</v>
      </c>
      <c r="BE7" s="1183">
        <f>SUMIF($AC$726:$AC$760,"&lt;=30%",$G$726:G$760)-SUM($BE$5:BE6)</f>
        <v>11</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4"/>
      <c r="AV8" s="894"/>
      <c r="AW8" s="894"/>
      <c r="AX8" s="894"/>
      <c r="AY8" s="894"/>
      <c r="BD8" s="3" t="s">
        <v>2440</v>
      </c>
      <c r="BE8" s="1183">
        <f>SUMIF($AC$726:$AC$760,"&lt;=35%",$G$726:G$760)-SUM($BE$5:BE7)</f>
        <v>0</v>
      </c>
    </row>
    <row r="9" spans="1:58" ht="13" customHeight="1">
      <c r="A9" s="1836" t="s">
        <v>2032</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182" t="s">
        <v>2432</v>
      </c>
      <c r="BE9" s="1183">
        <f>SUMIF($AC$726:$AC$760,"&lt;=40%",$G$726:G$760)-SUM($BE$5:BE8)</f>
        <v>0</v>
      </c>
    </row>
    <row r="10" spans="1:58" ht="13" customHeight="1">
      <c r="A10" s="1836" t="s">
        <v>2606</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2441</v>
      </c>
      <c r="BE10" s="1183">
        <f>SUMIF($AC$726:$AC$760,"&lt;=45%",$G$726:G$760)-SUM($BE$5:BE9)</f>
        <v>0</v>
      </c>
    </row>
    <row r="11" spans="1:58" ht="13" customHeight="1">
      <c r="A11" s="1836" t="s">
        <v>2530</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181" t="s">
        <v>2433</v>
      </c>
      <c r="BE11" s="1183">
        <f>SUMIF($AC$726:$AC$760,"&lt;=50%",$G$726:G$760)-SUM($BE$5:BE10)</f>
        <v>11</v>
      </c>
    </row>
    <row r="12" spans="1:58" ht="13" customHeight="1">
      <c r="A12" s="1837" t="s">
        <v>2641</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2442</v>
      </c>
      <c r="BE12" s="1183">
        <f>SUMIF($AC$726:$AC$760,"&lt;=55%",$G$726:G$760)-SUM($BE$5:BE11)</f>
        <v>0</v>
      </c>
    </row>
    <row r="13" spans="1:58" ht="13" customHeight="1">
      <c r="A13" s="1276" t="s">
        <v>2033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2434</v>
      </c>
      <c r="BE13" s="1183">
        <f>SUMIF($AC$726:$AC$760,"&lt;=60%",$G$726:G$760)-SUM($BE$5:BE12)</f>
        <v>35</v>
      </c>
    </row>
    <row r="14" spans="1:58"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2435</v>
      </c>
      <c r="BE14" s="1183">
        <f>SUMIF($AC$726:$AC$760,"&lt;=70%",$G$726:G$760)-SUM($BE$5:BE13)</f>
        <v>44</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3" customHeight="1">
      <c r="A16" s="57" t="s">
        <v>2034</v>
      </c>
      <c r="C16" s="4"/>
      <c r="D16" s="4"/>
      <c r="E16" s="4"/>
      <c r="F16" s="4"/>
      <c r="G16" s="4"/>
      <c r="H16" s="1559" t="s">
        <v>2642</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182" t="s">
        <v>655</v>
      </c>
      <c r="BE16" s="1183" t="str">
        <f>Application!H18</f>
        <v>Driftwood Flats</v>
      </c>
    </row>
    <row r="17" spans="1:58" ht="13" customHeight="1">
      <c r="BD17" s="1181" t="s">
        <v>2448</v>
      </c>
      <c r="BE17" s="1183">
        <f>Application!AA943</f>
        <v>0</v>
      </c>
    </row>
    <row r="18" spans="1:58" ht="13" customHeight="1">
      <c r="A18" s="57" t="s">
        <v>101</v>
      </c>
      <c r="C18" s="4"/>
      <c r="D18" s="4"/>
      <c r="E18" s="4"/>
      <c r="F18" s="4"/>
      <c r="G18" s="4"/>
      <c r="H18" s="1515" t="s">
        <v>2643</v>
      </c>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BD18" s="1182" t="s">
        <v>2449</v>
      </c>
      <c r="BE18" s="1183">
        <f>AA943</f>
        <v>0</v>
      </c>
    </row>
    <row r="19" spans="1:58" ht="13" customHeight="1">
      <c r="BD19" s="1181" t="s">
        <v>2450</v>
      </c>
      <c r="BE19" s="1183">
        <f>Application!M26</f>
        <v>4146082</v>
      </c>
    </row>
    <row r="20" spans="1:58" ht="13" customHeight="1">
      <c r="A20" s="1838" t="s">
        <v>872</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896"/>
      <c r="AV20" s="896"/>
      <c r="AW20" s="896"/>
      <c r="AX20" s="896"/>
      <c r="AY20" s="896"/>
      <c r="BD20" s="1182" t="s">
        <v>2451</v>
      </c>
      <c r="BE20" s="1183">
        <f>Application!M27</f>
        <v>14000000</v>
      </c>
    </row>
    <row r="21" spans="1:58" ht="13" customHeight="1">
      <c r="A21" s="1859" t="s">
        <v>1007</v>
      </c>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897"/>
      <c r="AN21" s="897"/>
      <c r="AO21" s="897"/>
      <c r="AP21" s="897"/>
      <c r="AQ21" s="897"/>
      <c r="AR21" s="897"/>
      <c r="AS21" s="897"/>
      <c r="AT21" s="897"/>
      <c r="AU21" s="897"/>
      <c r="AV21" s="897"/>
      <c r="AW21" s="897"/>
      <c r="AX21" s="897"/>
      <c r="AY21" s="897"/>
      <c r="BD21" s="1181" t="s">
        <v>2452</v>
      </c>
      <c r="BE21" s="1183">
        <f>Application!AM562</f>
        <v>25000000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87126172</v>
      </c>
      <c r="BF22" s="3" t="s">
        <v>2523</v>
      </c>
    </row>
    <row r="23" spans="1:58" ht="13" customHeight="1">
      <c r="A23" s="1332" t="s">
        <v>2100</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2453</v>
      </c>
      <c r="BE23" s="1183">
        <f>'Sources and Uses Budget'!B4</f>
        <v>4250000</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2454</v>
      </c>
      <c r="BE24" s="1183">
        <f>Application!AG459</f>
        <v>142939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 Average Income</v>
      </c>
    </row>
    <row r="26" spans="1:58" ht="13" customHeight="1">
      <c r="A26" s="4"/>
      <c r="C26" s="4"/>
      <c r="D26" s="4"/>
      <c r="E26" s="4"/>
      <c r="F26" s="4"/>
      <c r="G26" s="4"/>
      <c r="H26" s="4"/>
      <c r="I26" s="4"/>
      <c r="J26" s="4"/>
      <c r="K26" s="4"/>
      <c r="L26" s="4"/>
      <c r="M26" s="1840">
        <f>'Basis &amp; Credits'!AB56</f>
        <v>4146082</v>
      </c>
      <c r="N26" s="1840"/>
      <c r="O26" s="1840"/>
      <c r="P26" s="1840"/>
      <c r="Q26" s="1840"/>
      <c r="R26" s="4" t="s">
        <v>758</v>
      </c>
      <c r="S26" s="4"/>
      <c r="T26" s="4"/>
      <c r="U26" s="4"/>
      <c r="V26" s="4"/>
      <c r="W26" s="4"/>
      <c r="X26" s="4"/>
      <c r="Y26" s="4"/>
      <c r="Z26" s="4"/>
      <c r="AF26" s="4"/>
      <c r="AG26" s="4"/>
      <c r="AH26" s="4"/>
      <c r="AI26" s="4"/>
      <c r="AJ26" s="4"/>
      <c r="AK26" s="4"/>
      <c r="BD26" s="1182" t="s">
        <v>1626</v>
      </c>
      <c r="BE26" s="1183" t="b">
        <f>Application!M365="Yes"</f>
        <v>0</v>
      </c>
    </row>
    <row r="27" spans="1:58" ht="13" customHeight="1">
      <c r="A27" s="4"/>
      <c r="C27" s="4"/>
      <c r="D27" s="4"/>
      <c r="E27" s="4"/>
      <c r="F27" s="4"/>
      <c r="G27" s="4"/>
      <c r="H27" s="4"/>
      <c r="I27" s="4"/>
      <c r="J27" s="4"/>
      <c r="K27" s="4"/>
      <c r="L27" s="4"/>
      <c r="M27" s="1418">
        <f>'Basis &amp; Credits'!AB78</f>
        <v>14000000</v>
      </c>
      <c r="N27" s="1418"/>
      <c r="O27" s="1418"/>
      <c r="P27" s="1418"/>
      <c r="Q27" s="1418"/>
      <c r="R27" s="3" t="s">
        <v>1265</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3" customHeight="1">
      <c r="A29" s="1537" t="s">
        <v>2101</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181" t="s">
        <v>2457</v>
      </c>
      <c r="BE29" s="1183" t="b">
        <f>Application!M367="Yes"</f>
        <v>0</v>
      </c>
    </row>
    <row r="30" spans="1:58" ht="13"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182" t="s">
        <v>28</v>
      </c>
      <c r="BE30" s="1183" t="b">
        <f>Application!AJ364="Yes"</f>
        <v>1</v>
      </c>
    </row>
    <row r="31" spans="1:58" ht="13"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181" t="s">
        <v>2458</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3" hidden="1" customHeight="1">
      <c r="A33" s="519" t="s">
        <v>1276</v>
      </c>
      <c r="C33" s="519"/>
      <c r="D33" s="519"/>
      <c r="E33" s="519"/>
      <c r="F33" s="519"/>
      <c r="G33" s="519"/>
      <c r="H33" s="519"/>
      <c r="I33" s="519"/>
      <c r="J33" s="519"/>
      <c r="K33" s="519"/>
      <c r="L33" s="519"/>
      <c r="M33" s="519"/>
      <c r="N33" s="519"/>
      <c r="O33" s="1393" t="s">
        <v>668</v>
      </c>
      <c r="P33" s="1393"/>
      <c r="Q33" s="1839" t="s">
        <v>2102</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181" t="s">
        <v>2524</v>
      </c>
      <c r="BE33" s="1183" t="str">
        <f>Application!D220</f>
        <v>Central Coast Region: Monterey, San Luis Obispo, Santa Barbara, Santa Cruz, and Ventura Counties</v>
      </c>
    </row>
    <row r="34" spans="1:57" ht="13" hidden="1" customHeight="1">
      <c r="A34" s="1537" t="s">
        <v>2103</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182" t="s">
        <v>2460</v>
      </c>
      <c r="BE34" s="1183" t="str">
        <f>Application!I185</f>
        <v>407, 409 and 413 Pacific Avenue</v>
      </c>
    </row>
    <row r="35" spans="1:57" ht="13" hidden="1"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181" t="s">
        <v>2461</v>
      </c>
      <c r="BE35" s="1183" t="str">
        <f>IF(Application!E187="","",Application!E187)</f>
        <v/>
      </c>
    </row>
    <row r="36" spans="1:57" ht="13" hidden="1"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182" t="s">
        <v>2462</v>
      </c>
      <c r="BE36" s="1183" t="str">
        <f>Application!I189</f>
        <v>Santa Cruz</v>
      </c>
    </row>
    <row r="37" spans="1:57" ht="13" hidden="1"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181" t="s">
        <v>2463</v>
      </c>
      <c r="BE37" s="1183" t="str">
        <f>Application!T189</f>
        <v>Santa Cruz</v>
      </c>
    </row>
    <row r="38" spans="1:57" ht="13" hidden="1" customHeight="1">
      <c r="A38" s="3"/>
      <c r="AZ38" s="20"/>
      <c r="BD38" s="1182" t="s">
        <v>2464</v>
      </c>
      <c r="BE38" s="1183">
        <f>Application!I190</f>
        <v>95060</v>
      </c>
    </row>
    <row r="39" spans="1:57" ht="13" customHeight="1">
      <c r="A39" s="1266" t="s">
        <v>2104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2465</v>
      </c>
      <c r="BE39" s="1183">
        <f>Application!AG446</f>
        <v>102</v>
      </c>
    </row>
    <row r="40" spans="1:57"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101</v>
      </c>
    </row>
    <row r="41" spans="1:57"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2466</v>
      </c>
      <c r="BE42" s="1185">
        <f>Application!AC761</f>
        <v>0.60000000000000009</v>
      </c>
    </row>
    <row r="43" spans="1:57"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2467</v>
      </c>
      <c r="BE43" s="1185">
        <f>Application!AH761</f>
        <v>0.59996071952586161</v>
      </c>
    </row>
    <row r="44" spans="1:57"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2468</v>
      </c>
      <c r="BE44" s="1183">
        <f>Application!AC463</f>
        <v>854178.15686274506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3" customHeight="1">
      <c r="A46" s="1332" t="s">
        <v>2105</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2470</v>
      </c>
      <c r="BE46" s="1183" t="b">
        <f>Application!T195="Yes"</f>
        <v>1</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2471</v>
      </c>
      <c r="BE47" s="1183" t="b">
        <f>Application!T196="Yes"</f>
        <v>0</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2472</v>
      </c>
      <c r="BE48" s="1183" t="str">
        <f>Application!M252</f>
        <v>Community Revitalization and Development Corporation</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2473</v>
      </c>
      <c r="BE49" s="1183" t="str">
        <f>Application!M255</f>
        <v>David Rutledge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f>Application!AA258</f>
        <v>0</v>
      </c>
    </row>
    <row r="51" spans="1:57" ht="13" customHeight="1">
      <c r="A51" s="1266" t="s">
        <v>2106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2475</v>
      </c>
      <c r="BE51" s="1183" t="str">
        <f>Application!M260</f>
        <v>CRP Driftwood Flats AGP LLC</v>
      </c>
    </row>
    <row r="52" spans="1:57"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2476</v>
      </c>
      <c r="BE52" s="1183" t="str">
        <f>Application!M263</f>
        <v>Paul Salib</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 xml:space="preserve">CRP Affordable Housing and Community Development LLC </v>
      </c>
    </row>
    <row r="54" spans="1:57" ht="13" customHeight="1">
      <c r="A54" s="1266" t="s">
        <v>2107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2478</v>
      </c>
      <c r="BE54" s="1183">
        <f>Application!M268</f>
        <v>0</v>
      </c>
    </row>
    <row r="55" spans="1:57"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2479</v>
      </c>
      <c r="BE55" s="1183">
        <f>Application!M271</f>
        <v>0</v>
      </c>
    </row>
    <row r="56" spans="1:57"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2480</v>
      </c>
      <c r="BE56" s="1183">
        <f>Application!AA274</f>
        <v>0</v>
      </c>
    </row>
    <row r="57" spans="1:57"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2481</v>
      </c>
      <c r="BE57" s="1183" t="str">
        <f>Application!H296</f>
        <v>CRP Affordable Housing and Community Development LLC</v>
      </c>
    </row>
    <row r="58" spans="1:57"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2482</v>
      </c>
      <c r="BE58" s="1183" t="str">
        <f>Application!H297</f>
        <v>122 E 42nd Street, suite 1903</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New York, NY 10168</v>
      </c>
    </row>
    <row r="60" spans="1:57" ht="13" customHeight="1">
      <c r="A60" s="1266" t="s">
        <v>2108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2484</v>
      </c>
      <c r="BE60" s="1183" t="str">
        <f>Application!H299</f>
        <v>Paul Salib</v>
      </c>
    </row>
    <row r="61" spans="1:57"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2485</v>
      </c>
      <c r="BE61" s="1183" t="str">
        <f>Application!H302</f>
        <v>psalib@crpaffordable.com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0.84991503000000002</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0.93</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3" customHeight="1">
      <c r="A65" s="1521" t="s">
        <v>2110</v>
      </c>
      <c r="B65" s="1521"/>
      <c r="C65" s="1521"/>
      <c r="D65" s="1521"/>
      <c r="E65" s="1521"/>
      <c r="F65" s="1521"/>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521"/>
      <c r="AM65" s="1521"/>
      <c r="AN65" s="1521"/>
      <c r="AO65" s="1521"/>
      <c r="AP65" s="1521"/>
      <c r="AQ65" s="1521"/>
      <c r="AR65" s="1521"/>
      <c r="AS65" s="1521"/>
      <c r="AT65" s="1521"/>
      <c r="AU65" s="21"/>
      <c r="AV65" s="21"/>
      <c r="AW65" s="21"/>
      <c r="AX65" s="21"/>
      <c r="AY65" s="21"/>
      <c r="AZ65" s="20"/>
      <c r="BD65" s="1181" t="s">
        <v>2521</v>
      </c>
      <c r="BE65" s="1183" t="str">
        <f>Z205</f>
        <v>$500M</v>
      </c>
    </row>
    <row r="66" spans="1:57" ht="13" customHeight="1">
      <c r="A66" s="1521"/>
      <c r="B66" s="1521"/>
      <c r="C66" s="1521"/>
      <c r="D66" s="1521"/>
      <c r="E66" s="1521"/>
      <c r="F66" s="1521"/>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521"/>
      <c r="AM66" s="1521"/>
      <c r="AN66" s="1521"/>
      <c r="AO66" s="1521"/>
      <c r="AP66" s="1521"/>
      <c r="AQ66" s="1521"/>
      <c r="AR66" s="1521"/>
      <c r="AS66" s="1521"/>
      <c r="AT66" s="1521"/>
      <c r="AU66" s="21"/>
      <c r="AV66" s="21"/>
      <c r="AW66" s="21"/>
      <c r="AX66" s="21"/>
      <c r="AY66" s="21"/>
      <c r="AZ66" s="20"/>
      <c r="BD66" s="1182" t="s">
        <v>2488</v>
      </c>
      <c r="BE66" s="1183" t="b">
        <f>Application!Z205="State Farmworker Credit"</f>
        <v>0</v>
      </c>
    </row>
    <row r="67" spans="1:57" ht="13" customHeight="1">
      <c r="A67" s="1521"/>
      <c r="B67" s="1521"/>
      <c r="C67" s="1521"/>
      <c r="D67" s="1521"/>
      <c r="E67" s="1521"/>
      <c r="F67" s="1521"/>
      <c r="G67" s="1521"/>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521"/>
      <c r="AM67" s="1521"/>
      <c r="AN67" s="1521"/>
      <c r="AO67" s="1521"/>
      <c r="AP67" s="1521"/>
      <c r="AQ67" s="1521"/>
      <c r="AR67" s="1521"/>
      <c r="AS67" s="1521"/>
      <c r="AT67" s="1521"/>
      <c r="AZ67" s="20"/>
      <c r="BD67" s="1181" t="s">
        <v>2489</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3" customHeight="1">
      <c r="A69" s="1521" t="s">
        <v>2111</v>
      </c>
      <c r="B69" s="1521"/>
      <c r="C69" s="1521"/>
      <c r="D69" s="1521"/>
      <c r="E69" s="1521"/>
      <c r="F69" s="1521"/>
      <c r="G69" s="1521"/>
      <c r="H69" s="1521"/>
      <c r="I69" s="1521"/>
      <c r="J69" s="1521"/>
      <c r="K69" s="1521"/>
      <c r="L69" s="1521"/>
      <c r="M69" s="1521"/>
      <c r="N69" s="1521"/>
      <c r="O69" s="1521"/>
      <c r="P69" s="1521"/>
      <c r="Q69" s="1521"/>
      <c r="R69" s="1521"/>
      <c r="S69" s="1521"/>
      <c r="T69" s="1521"/>
      <c r="U69" s="1521"/>
      <c r="V69" s="1521"/>
      <c r="W69" s="1521"/>
      <c r="X69" s="1521"/>
      <c r="Y69" s="1521"/>
      <c r="Z69" s="1521"/>
      <c r="AA69" s="1521"/>
      <c r="AB69" s="1521"/>
      <c r="AC69" s="1521"/>
      <c r="AD69" s="1521"/>
      <c r="AE69" s="1521"/>
      <c r="AF69" s="1521"/>
      <c r="AG69" s="1521"/>
      <c r="AH69" s="1521"/>
      <c r="AI69" s="1521"/>
      <c r="AJ69" s="1521"/>
      <c r="AK69" s="1521"/>
      <c r="AL69" s="1521"/>
      <c r="AM69" s="1521"/>
      <c r="AN69" s="1521"/>
      <c r="AO69" s="1521"/>
      <c r="AP69" s="1521"/>
      <c r="AQ69" s="1521"/>
      <c r="AR69" s="1521"/>
      <c r="AS69" s="1521"/>
      <c r="AT69" s="1521"/>
      <c r="AZ69" s="20"/>
      <c r="BD69" s="1181" t="s">
        <v>2491</v>
      </c>
      <c r="BE69" s="1183" t="str">
        <f>Application!W708</f>
        <v>California Municipal Finance Authority</v>
      </c>
    </row>
    <row r="70" spans="1:57" ht="13" customHeight="1">
      <c r="A70" s="1521"/>
      <c r="B70" s="1521"/>
      <c r="C70" s="1521"/>
      <c r="D70" s="1521"/>
      <c r="E70" s="1521"/>
      <c r="F70" s="1521"/>
      <c r="G70" s="1521"/>
      <c r="H70" s="1521"/>
      <c r="I70" s="1521"/>
      <c r="J70" s="1521"/>
      <c r="K70" s="1521"/>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c r="AL70" s="1521"/>
      <c r="AM70" s="1521"/>
      <c r="AN70" s="1521"/>
      <c r="AO70" s="1521"/>
      <c r="AP70" s="1521"/>
      <c r="AQ70" s="1521"/>
      <c r="AR70" s="1521"/>
      <c r="AS70" s="1521"/>
      <c r="AT70" s="1521"/>
      <c r="AU70" s="20"/>
      <c r="AV70" s="20"/>
      <c r="AW70" s="20"/>
      <c r="AX70" s="20"/>
      <c r="AY70" s="20"/>
      <c r="AZ70" s="20"/>
      <c r="BD70" s="1182" t="s">
        <v>2492</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3" customHeight="1">
      <c r="A72" s="1537" t="s">
        <v>2112</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182" t="s">
        <v>2493</v>
      </c>
      <c r="BE72" s="1183">
        <f>'Points System'!AF827</f>
        <v>10</v>
      </c>
    </row>
    <row r="73" spans="1:57" ht="13"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181" t="s">
        <v>2494</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3" customHeight="1">
      <c r="A75" s="1550" t="s">
        <v>2113</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c r="BD75" s="1181" t="s">
        <v>2496</v>
      </c>
      <c r="BE75" s="1183">
        <f>'Points System'!AF830</f>
        <v>10</v>
      </c>
    </row>
    <row r="76" spans="1:57" ht="13"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c r="BD76" s="1182" t="s">
        <v>2497</v>
      </c>
      <c r="BE76" s="1183">
        <f>'Points System'!AF833</f>
        <v>10</v>
      </c>
    </row>
    <row r="77" spans="1:57" ht="13"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c r="BD77" s="1181" t="s">
        <v>2498</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3" customHeight="1">
      <c r="A79" s="1521" t="s">
        <v>2114</v>
      </c>
      <c r="B79" s="1521"/>
      <c r="C79" s="1521"/>
      <c r="D79" s="1521"/>
      <c r="E79" s="1521"/>
      <c r="F79" s="1521"/>
      <c r="G79" s="1521"/>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521"/>
      <c r="AM79" s="1521"/>
      <c r="AN79" s="1521"/>
      <c r="AO79" s="1521"/>
      <c r="AP79" s="1521"/>
      <c r="AQ79" s="1521"/>
      <c r="AR79" s="1521"/>
      <c r="AS79" s="1521"/>
      <c r="AT79" s="1521"/>
      <c r="AU79" s="20"/>
      <c r="AV79" s="20"/>
      <c r="AW79" s="20"/>
      <c r="AX79" s="20"/>
      <c r="AY79" s="20"/>
      <c r="AZ79" s="20"/>
      <c r="BD79" s="1181" t="s">
        <v>2618</v>
      </c>
      <c r="BE79" s="1183">
        <f>'Points System'!AF837</f>
        <v>10</v>
      </c>
    </row>
    <row r="80" spans="1:57" ht="13" customHeight="1">
      <c r="A80" s="1521"/>
      <c r="B80" s="1521"/>
      <c r="C80" s="1521"/>
      <c r="D80" s="1521"/>
      <c r="E80" s="1521"/>
      <c r="F80" s="1521"/>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521"/>
      <c r="AM80" s="1521"/>
      <c r="AN80" s="1521"/>
      <c r="AO80" s="1521"/>
      <c r="AP80" s="1521"/>
      <c r="AQ80" s="1521"/>
      <c r="AR80" s="1521"/>
      <c r="AS80" s="1521"/>
      <c r="AT80" s="1521"/>
      <c r="AU80" s="20"/>
      <c r="AV80" s="20"/>
      <c r="AW80" s="20"/>
      <c r="AX80" s="20"/>
      <c r="AY80" s="20"/>
      <c r="AZ80" s="20"/>
      <c r="BD80" s="1182" t="s">
        <v>2500</v>
      </c>
      <c r="BE80" s="1183">
        <f>'Points System'!AF839</f>
        <v>10</v>
      </c>
    </row>
    <row r="81" spans="1:57" ht="13" customHeight="1">
      <c r="A81" s="1521"/>
      <c r="B81" s="1521"/>
      <c r="C81" s="1521"/>
      <c r="D81" s="1521"/>
      <c r="E81" s="1521"/>
      <c r="F81" s="152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521"/>
      <c r="AM81" s="1521"/>
      <c r="AN81" s="1521"/>
      <c r="AO81" s="1521"/>
      <c r="AP81" s="1521"/>
      <c r="AQ81" s="1521"/>
      <c r="AR81" s="1521"/>
      <c r="AS81" s="1521"/>
      <c r="AT81" s="1521"/>
      <c r="AU81" s="20"/>
      <c r="AV81" s="20"/>
      <c r="AW81" s="20"/>
      <c r="AX81" s="20"/>
      <c r="AY81" s="20"/>
      <c r="AZ81" s="20"/>
      <c r="BD81" s="1181" t="s">
        <v>2501</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3" customHeight="1">
      <c r="A83" s="1266" t="s">
        <v>2115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2503</v>
      </c>
      <c r="BE83" s="1187">
        <f>'Tie Breaker'!H5</f>
        <v>1.9216299432111512</v>
      </c>
    </row>
    <row r="84" spans="1:57"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2504</v>
      </c>
      <c r="BE84" s="1183" t="str">
        <f>Application!O153</f>
        <v>City of Santa Cruz Redevelopment Agency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Ms. Bonnie Lopscomb</v>
      </c>
    </row>
    <row r="86" spans="1:57" ht="13" customHeight="1">
      <c r="A86" s="1266" t="s">
        <v>2116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2506</v>
      </c>
      <c r="BE86" s="1183" t="str">
        <f>Application!O155</f>
        <v>Executive Director</v>
      </c>
    </row>
    <row r="87" spans="1:57"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2507</v>
      </c>
      <c r="BE87" s="1183" t="str">
        <f>Application!O156</f>
        <v>337 Locust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 xml:space="preserve">Santa Cruz </v>
      </c>
    </row>
    <row r="89" spans="1:57" ht="13" customHeight="1">
      <c r="A89" s="1560" t="s">
        <v>2117</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c r="BD89" s="1181" t="s">
        <v>2509</v>
      </c>
      <c r="BE89" s="1183">
        <f>Application!O158</f>
        <v>95060</v>
      </c>
    </row>
    <row r="90" spans="1:57" ht="13"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c r="BD90" s="1182" t="s">
        <v>2510</v>
      </c>
      <c r="BE90" s="1183" t="str">
        <f>Application!H16</f>
        <v>CRP Driftwood Flats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122 E 42nd Street, suite 1903</v>
      </c>
    </row>
    <row r="92" spans="1:57" ht="13" customHeight="1">
      <c r="A92" s="1550" t="s">
        <v>2118</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c r="BD92" s="1182" t="s">
        <v>2512</v>
      </c>
      <c r="BE92" s="1183" t="str">
        <f>Application!M243</f>
        <v>New York</v>
      </c>
    </row>
    <row r="93" spans="1:57" ht="13"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c r="BD93" s="1181" t="s">
        <v>2513</v>
      </c>
      <c r="BE93" s="1183" t="str">
        <f>Application!W243</f>
        <v>NY</v>
      </c>
    </row>
    <row r="94" spans="1:57" ht="13"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c r="BD94" s="1182" t="s">
        <v>2514</v>
      </c>
      <c r="BE94" s="1183">
        <f>Application!AC243</f>
        <v>10168</v>
      </c>
    </row>
    <row r="95" spans="1:57" ht="13"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c r="BD95" s="1181" t="s">
        <v>2515</v>
      </c>
      <c r="BE95" s="1183" t="str">
        <f>Application!M244</f>
        <v>Paul Salib</v>
      </c>
    </row>
    <row r="96" spans="1:57" ht="13"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c r="BD96" s="1182" t="s">
        <v>2516</v>
      </c>
      <c r="BE96" s="1183" t="str">
        <f>Application!M246</f>
        <v>psalib@crpaffordable.com</v>
      </c>
    </row>
    <row r="97" spans="1:57" ht="13"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c r="BD97" s="1181" t="s">
        <v>2517</v>
      </c>
      <c r="BE97" s="1183" t="str">
        <f>Application!M257</f>
        <v>david@crdc.org</v>
      </c>
    </row>
    <row r="98" spans="1:57" ht="13"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c r="BD98" s="1182" t="s">
        <v>2518</v>
      </c>
      <c r="BE98" s="1183" t="str">
        <f>Application!M265</f>
        <v>psalib@crpaffordable.com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3" customHeight="1">
      <c r="A100" s="1561" t="s">
        <v>2119</v>
      </c>
      <c r="B100" s="1561"/>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20"/>
      <c r="AV100" s="20"/>
      <c r="AW100" s="20"/>
      <c r="AX100" s="20"/>
      <c r="AY100" s="20"/>
      <c r="AZ100" s="20"/>
      <c r="BD100" s="1182" t="s">
        <v>2520</v>
      </c>
      <c r="BE100" s="1183" t="str">
        <f>Application!L288</f>
        <v>ssterneck@crpaffordable.com</v>
      </c>
    </row>
    <row r="101" spans="1:57" ht="13" customHeight="1">
      <c r="A101" s="1561"/>
      <c r="B101" s="1561"/>
      <c r="C101" s="1561"/>
      <c r="D101" s="1561"/>
      <c r="E101" s="1561"/>
      <c r="F101" s="1561"/>
      <c r="G101" s="1561"/>
      <c r="H101" s="1561"/>
      <c r="I101" s="1561"/>
      <c r="J101" s="1561"/>
      <c r="K101" s="1561"/>
      <c r="L101" s="1561"/>
      <c r="M101" s="1561"/>
      <c r="N101" s="1561"/>
      <c r="O101" s="1561"/>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c r="AQ101" s="1561"/>
      <c r="AR101" s="1561"/>
      <c r="AS101" s="1561"/>
      <c r="AT101" s="1561"/>
      <c r="AU101" s="20"/>
      <c r="AV101" s="20"/>
      <c r="AW101" s="20"/>
      <c r="AX101" s="20"/>
      <c r="AY101" s="20"/>
      <c r="AZ101" s="20"/>
      <c r="BD101" s="3" t="s">
        <v>2525</v>
      </c>
      <c r="BE101">
        <f>'Sources and Uses Budget'!C105</f>
        <v>87126172</v>
      </c>
    </row>
    <row r="102" spans="1:57" ht="13" customHeight="1">
      <c r="A102" s="1561"/>
      <c r="B102" s="1561"/>
      <c r="C102" s="1561"/>
      <c r="D102" s="1561"/>
      <c r="E102" s="1561"/>
      <c r="F102" s="1561"/>
      <c r="G102" s="1561"/>
      <c r="H102" s="1561"/>
      <c r="I102" s="1561"/>
      <c r="J102" s="1561"/>
      <c r="K102" s="1561"/>
      <c r="L102" s="1561"/>
      <c r="M102" s="1561"/>
      <c r="N102" s="1561"/>
      <c r="O102" s="1561"/>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c r="AQ102" s="1561"/>
      <c r="AR102" s="1561"/>
      <c r="AS102" s="1561"/>
      <c r="AT102" s="1561"/>
      <c r="AU102" s="20"/>
      <c r="AV102" s="20"/>
      <c r="AW102" s="20"/>
      <c r="AX102" s="20"/>
      <c r="AY102" s="20"/>
      <c r="AZ102" s="20"/>
      <c r="BD102" s="3" t="s">
        <v>2526</v>
      </c>
      <c r="BE102" t="b">
        <f>T197="Yes"</f>
        <v>0</v>
      </c>
    </row>
    <row r="103" spans="1:57" ht="13" customHeight="1">
      <c r="A103" s="1561"/>
      <c r="B103" s="1561"/>
      <c r="C103" s="1561"/>
      <c r="D103" s="1561"/>
      <c r="E103" s="1561"/>
      <c r="F103" s="1561"/>
      <c r="G103" s="1561"/>
      <c r="H103" s="1561"/>
      <c r="I103" s="1561"/>
      <c r="J103" s="1561"/>
      <c r="K103" s="1561"/>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1"/>
      <c r="AT103" s="1561"/>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3" customHeight="1">
      <c r="A105" s="1561" t="s">
        <v>2120</v>
      </c>
      <c r="B105" s="1561"/>
      <c r="C105" s="1561"/>
      <c r="D105" s="1561"/>
      <c r="E105" s="1561"/>
      <c r="F105" s="1561"/>
      <c r="G105" s="1561"/>
      <c r="H105" s="1561"/>
      <c r="I105" s="1561"/>
      <c r="J105" s="1561"/>
      <c r="K105" s="1561"/>
      <c r="L105" s="1561"/>
      <c r="M105" s="1561"/>
      <c r="N105" s="1561"/>
      <c r="O105" s="1561"/>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20"/>
      <c r="AV105" s="20"/>
      <c r="AW105" s="20"/>
      <c r="AX105" s="20"/>
      <c r="AY105" s="20"/>
      <c r="BD105" s="3" t="s">
        <v>2542</v>
      </c>
      <c r="BE105" s="1183" t="b">
        <f>V224="Yes"</f>
        <v>0</v>
      </c>
    </row>
    <row r="106" spans="1:57" ht="13" customHeight="1">
      <c r="A106" s="1561"/>
      <c r="B106" s="1561"/>
      <c r="C106" s="1561"/>
      <c r="D106" s="1561"/>
      <c r="E106" s="1561"/>
      <c r="F106" s="1561"/>
      <c r="G106" s="1561"/>
      <c r="H106" s="1561"/>
      <c r="I106" s="1561"/>
      <c r="J106" s="1561"/>
      <c r="K106" s="1561"/>
      <c r="L106" s="1561"/>
      <c r="M106" s="1561"/>
      <c r="N106" s="1561"/>
      <c r="O106" s="1561"/>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20"/>
      <c r="AV106" s="20"/>
      <c r="AW106" s="20"/>
      <c r="AX106" s="20"/>
      <c r="AY106" s="20"/>
      <c r="BD106" s="3" t="s">
        <v>2543</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0">
        <v>29</v>
      </c>
      <c r="H113" s="1540"/>
      <c r="I113" s="3" t="s">
        <v>182</v>
      </c>
      <c r="L113" s="1540" t="s">
        <v>2770</v>
      </c>
      <c r="M113" s="1540"/>
      <c r="N113" s="1540"/>
      <c r="O113" s="1540"/>
      <c r="P113" s="1547" t="s">
        <v>2610</v>
      </c>
      <c r="Q113" s="1547"/>
      <c r="R113" s="1547"/>
      <c r="S113" s="154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3"/>
      <c r="D115" s="1553"/>
      <c r="E115" s="1553"/>
      <c r="F115" s="1553"/>
      <c r="G115" s="1553"/>
      <c r="H115" s="1553"/>
      <c r="I115" s="1553"/>
      <c r="J115" s="1553"/>
      <c r="K115" s="1553"/>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40"/>
      <c r="Z117" s="1540"/>
      <c r="AA117" s="1540"/>
      <c r="AB117" s="1540"/>
      <c r="AC117" s="1540"/>
      <c r="AD117" s="1540"/>
      <c r="AE117" s="1540"/>
      <c r="AF117" s="1540"/>
      <c r="AG117" s="1540"/>
      <c r="AH117" s="1540"/>
      <c r="AI117" s="1540"/>
      <c r="AJ117" s="1540"/>
      <c r="AK117" s="1540"/>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0" t="s">
        <v>2644</v>
      </c>
      <c r="Z120" s="1540"/>
      <c r="AA120" s="1540"/>
      <c r="AB120" s="1540"/>
      <c r="AC120" s="1540"/>
      <c r="AD120" s="1540"/>
      <c r="AE120" s="1540"/>
      <c r="AF120" s="1540"/>
      <c r="AG120" s="1540"/>
      <c r="AH120" s="1540"/>
      <c r="AI120" s="1540"/>
      <c r="AJ120" s="1540"/>
      <c r="AK120" s="154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0" t="s">
        <v>468</v>
      </c>
      <c r="CV122" s="1691"/>
      <c r="CW122" s="14"/>
      <c r="CX122" s="14" t="s">
        <v>633</v>
      </c>
      <c r="CY122" s="14"/>
      <c r="CZ122" s="14"/>
      <c r="DA122" s="14"/>
      <c r="DB122" s="14"/>
      <c r="DC122" s="14"/>
      <c r="DD122" s="14"/>
      <c r="DE122" s="14"/>
      <c r="DF122" s="14"/>
      <c r="DG122" s="1687" t="str">
        <f>T189</f>
        <v>Santa Cruz</v>
      </c>
      <c r="DH122" s="1688"/>
      <c r="DI122" s="1688"/>
      <c r="DJ122" s="1688"/>
      <c r="DK122" s="1688"/>
      <c r="DL122" s="1688"/>
      <c r="DM122" s="1689"/>
    </row>
    <row r="123" spans="1:117" ht="13" customHeight="1">
      <c r="A123" s="3"/>
      <c r="B123" s="3"/>
      <c r="T123" s="3"/>
      <c r="U123" s="3"/>
      <c r="V123" s="3"/>
      <c r="W123" s="3"/>
      <c r="X123" s="3"/>
      <c r="Y123" s="1540" t="s">
        <v>2645</v>
      </c>
      <c r="Z123" s="1540"/>
      <c r="AA123" s="1540"/>
      <c r="AB123" s="1540"/>
      <c r="AC123" s="1540"/>
      <c r="AD123" s="1540"/>
      <c r="AE123" s="1540"/>
      <c r="AF123" s="1540"/>
      <c r="AG123" s="1540"/>
      <c r="AH123" s="1540"/>
      <c r="AI123" s="1540"/>
      <c r="AJ123" s="1540"/>
      <c r="AK123" s="154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32"/>
      <c r="G150" s="1432"/>
      <c r="H150" s="1432"/>
      <c r="I150" s="1432"/>
      <c r="J150" s="1432"/>
      <c r="K150" s="1432"/>
      <c r="L150" s="1432"/>
      <c r="M150" s="1432"/>
      <c r="N150" s="1432"/>
      <c r="O150" s="1432"/>
      <c r="P150" s="1432"/>
      <c r="Q150" s="1432"/>
      <c r="R150" s="1432"/>
      <c r="S150" s="1432"/>
      <c r="T150" s="14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3" customHeight="1">
      <c r="BM152">
        <v>4</v>
      </c>
      <c r="BN152" s="3" t="s">
        <v>2395</v>
      </c>
    </row>
    <row r="153" spans="1:108" ht="13" customHeight="1">
      <c r="D153" t="s">
        <v>644</v>
      </c>
      <c r="O153" s="1515" t="s">
        <v>2646</v>
      </c>
      <c r="P153" s="1520"/>
      <c r="Q153" s="1520"/>
      <c r="R153" s="1520"/>
      <c r="S153" s="1520"/>
      <c r="T153" s="1520"/>
      <c r="U153" s="1520"/>
      <c r="V153" s="1520"/>
      <c r="W153" s="1520"/>
      <c r="X153" s="1520"/>
      <c r="Y153" s="1520"/>
      <c r="Z153" s="1520"/>
      <c r="AA153" s="1520"/>
      <c r="AB153" s="1520"/>
      <c r="AC153" s="1520"/>
      <c r="AD153" s="1520"/>
      <c r="AE153" s="1520"/>
      <c r="AF153" s="1520"/>
      <c r="AG153" s="1520"/>
      <c r="AH153" s="1520"/>
      <c r="BM153">
        <v>5</v>
      </c>
      <c r="BN153" s="3" t="s">
        <v>2397</v>
      </c>
      <c r="CR153" s="31" t="s">
        <v>2639</v>
      </c>
      <c r="CS153" s="32"/>
      <c r="CT153" s="32"/>
      <c r="CU153" s="32"/>
      <c r="CV153" s="32"/>
      <c r="CW153" s="32"/>
      <c r="CX153" s="14"/>
      <c r="CY153" s="31" t="s">
        <v>2640</v>
      </c>
      <c r="CZ153" s="14"/>
      <c r="DA153" s="14"/>
      <c r="DB153" s="14"/>
      <c r="DC153" s="14"/>
      <c r="DD153" s="14"/>
    </row>
    <row r="154" spans="1:108" ht="13" customHeight="1">
      <c r="D154" s="303" t="s">
        <v>439</v>
      </c>
      <c r="O154" s="1518" t="s">
        <v>2647</v>
      </c>
      <c r="P154" s="1493"/>
      <c r="Q154" s="1493"/>
      <c r="R154" s="1493"/>
      <c r="S154" s="1493"/>
      <c r="T154" s="1493"/>
      <c r="U154" s="1493"/>
      <c r="V154" s="1493"/>
      <c r="W154" s="1493"/>
      <c r="X154" s="1493"/>
      <c r="Y154" s="1493"/>
      <c r="Z154" s="1493"/>
      <c r="AA154" s="1493"/>
      <c r="AB154" s="1493"/>
      <c r="AC154" s="1493"/>
      <c r="AD154" s="1493"/>
      <c r="AE154" s="1493"/>
      <c r="AF154" s="1493"/>
      <c r="AG154" s="1493"/>
      <c r="AH154" s="1493"/>
      <c r="BM154">
        <v>6</v>
      </c>
      <c r="BN154" s="3" t="s">
        <v>2398</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33" t="s">
        <v>2648</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590</v>
      </c>
      <c r="CR155" s="31"/>
      <c r="CS155" s="32"/>
      <c r="CT155" s="32"/>
      <c r="CU155" s="32"/>
      <c r="CV155" s="32"/>
      <c r="CW155" s="32"/>
      <c r="CX155" s="14"/>
      <c r="CY155" s="31"/>
      <c r="CZ155" s="14"/>
      <c r="DA155" s="14"/>
      <c r="DB155" s="14"/>
      <c r="DC155" s="14"/>
      <c r="DD155" s="14"/>
    </row>
    <row r="156" spans="1:108" ht="13" customHeight="1">
      <c r="D156" t="s">
        <v>313</v>
      </c>
      <c r="O156" s="1434" t="s">
        <v>2649</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15" t="s">
        <v>2650</v>
      </c>
      <c r="P157" s="1520"/>
      <c r="Q157" s="1520"/>
      <c r="R157" s="1520"/>
      <c r="S157" s="1520"/>
      <c r="T157" s="1520"/>
      <c r="U157" s="1520"/>
      <c r="V157" s="1520"/>
      <c r="W157" s="1520"/>
      <c r="X157" s="152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4">
        <v>95060</v>
      </c>
      <c r="P158" s="1564"/>
      <c r="Q158" s="1564"/>
      <c r="R158" s="1564"/>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41" t="s">
        <v>2651</v>
      </c>
      <c r="P159" s="1541"/>
      <c r="Q159" s="1541"/>
      <c r="R159" s="1541"/>
      <c r="S159" s="1541"/>
      <c r="T159" s="1541"/>
      <c r="V159" s="97" t="s">
        <v>271</v>
      </c>
      <c r="W159" s="1565"/>
      <c r="X159" s="1565"/>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3" customHeight="1">
      <c r="D160" t="s">
        <v>317</v>
      </c>
      <c r="O160" s="1541" t="s">
        <v>2652</v>
      </c>
      <c r="P160" s="1541"/>
      <c r="Q160" s="1541"/>
      <c r="R160" s="1541"/>
      <c r="S160" s="1541"/>
      <c r="T160" s="1541"/>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318</v>
      </c>
      <c r="O161" s="1531" t="s">
        <v>2653</v>
      </c>
      <c r="P161" s="1531"/>
      <c r="Q161" s="1531"/>
      <c r="R161" s="1531"/>
      <c r="S161" s="1531"/>
      <c r="T161" s="1531"/>
      <c r="U161" s="1531"/>
      <c r="V161" s="1531"/>
      <c r="W161" s="1531"/>
      <c r="X161" s="1531"/>
      <c r="Y161" s="1531"/>
      <c r="Z161" s="1531"/>
      <c r="AA161" s="1531"/>
      <c r="AB161" s="1531"/>
      <c r="AC161" s="1531"/>
      <c r="AD161" s="1531"/>
      <c r="AE161" s="1531"/>
      <c r="AF161" s="1531"/>
      <c r="AG161" s="1531"/>
      <c r="AH161" s="1531"/>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554" t="s">
        <v>2170</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36" t="s">
        <v>538</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1200</v>
      </c>
      <c r="J174" s="1434" t="s">
        <v>2056</v>
      </c>
      <c r="K174" s="1434"/>
      <c r="L174" s="1434"/>
      <c r="M174" s="1434"/>
      <c r="N174" s="1434"/>
      <c r="O174" s="1434"/>
      <c r="P174" s="1434"/>
      <c r="Q174" s="1434"/>
      <c r="R174" s="1434"/>
      <c r="S174" s="1434"/>
      <c r="T174" s="1434"/>
      <c r="U174" s="1434"/>
      <c r="V174" s="1434"/>
      <c r="W174" s="1434"/>
      <c r="X174" s="1434"/>
      <c r="Y174" s="1434"/>
      <c r="Z174" s="1434"/>
      <c r="AA174" s="1434"/>
      <c r="AB174" s="1434"/>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93" t="s">
        <v>668</v>
      </c>
      <c r="V175" s="1393"/>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557"/>
      <c r="V176" s="1557"/>
      <c r="W176" s="1" t="s">
        <v>306</v>
      </c>
      <c r="X176" s="1568"/>
      <c r="Y176" s="1568"/>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93"/>
      <c r="S177" s="1393"/>
      <c r="BB177" t="s">
        <v>2167</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1201</v>
      </c>
      <c r="AA178" t="s">
        <v>2035</v>
      </c>
      <c r="AE178" s="27" t="s">
        <v>305</v>
      </c>
      <c r="AF178" s="1567"/>
      <c r="AG178" s="1567"/>
      <c r="AH178" s="1" t="s">
        <v>306</v>
      </c>
      <c r="AI178" s="1458"/>
      <c r="AJ178" s="1458"/>
      <c r="AK178" s="1458"/>
      <c r="BB178" t="s">
        <v>2168</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2635</v>
      </c>
      <c r="X180" s="1393"/>
      <c r="Y180" s="1393"/>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577</v>
      </c>
      <c r="I184" s="1383" t="str">
        <f>H18</f>
        <v>Driftwood Flats</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578</v>
      </c>
      <c r="I185" s="1518" t="s">
        <v>2654</v>
      </c>
      <c r="J185" s="1441"/>
      <c r="K185" s="1441"/>
      <c r="L185" s="1441"/>
      <c r="M185" s="1441"/>
      <c r="N185" s="1441"/>
      <c r="O185" s="1441"/>
      <c r="P185" s="1441"/>
      <c r="Q185" s="1441"/>
      <c r="R185" s="1441"/>
      <c r="S185" s="1441"/>
      <c r="T185" s="1441"/>
      <c r="U185" s="1441"/>
      <c r="V185" s="1441"/>
      <c r="W185" s="1441"/>
      <c r="X185" s="1441"/>
      <c r="Y185" s="1441"/>
      <c r="Z185" s="1441"/>
      <c r="AA185" s="1441"/>
      <c r="AB185" s="1441"/>
      <c r="AC185" s="1441"/>
      <c r="AD185" s="1441"/>
      <c r="AE185" s="1441"/>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579</v>
      </c>
      <c r="I189" s="1515" t="s">
        <v>193</v>
      </c>
      <c r="J189" s="1434"/>
      <c r="K189" s="1434"/>
      <c r="L189" s="1434"/>
      <c r="M189" s="1434"/>
      <c r="N189" s="1434"/>
      <c r="O189" s="1434"/>
      <c r="P189" s="1434"/>
      <c r="Q189" t="s">
        <v>581</v>
      </c>
      <c r="T189" s="1434" t="s">
        <v>193</v>
      </c>
      <c r="U189" s="1434"/>
      <c r="V189" s="1434"/>
      <c r="W189" s="1434"/>
      <c r="X189" s="1434"/>
      <c r="Y189" s="1434"/>
      <c r="Z189" s="1434"/>
      <c r="AA189" s="1434"/>
      <c r="AB189" s="1434"/>
      <c r="AC189" s="1434"/>
      <c r="AD189" s="1434"/>
      <c r="AE189" s="1434"/>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582</v>
      </c>
      <c r="I190" s="1441">
        <v>95060</v>
      </c>
      <c r="J190" s="1441"/>
      <c r="K190" s="1441"/>
      <c r="L190" s="1441"/>
      <c r="M190" s="1441"/>
      <c r="N190" s="1441"/>
      <c r="O190" t="s">
        <v>584</v>
      </c>
      <c r="T190" s="1562">
        <v>6087101002</v>
      </c>
      <c r="U190" s="1562"/>
      <c r="V190" s="1562"/>
      <c r="W190" s="1562"/>
      <c r="X190" s="1562"/>
      <c r="Y190" s="1562"/>
      <c r="Z190" s="1562"/>
      <c r="AA190" s="1562"/>
      <c r="AB190" s="1562"/>
      <c r="AC190" s="1562"/>
      <c r="AD190" s="1562"/>
      <c r="AE190" s="1562"/>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461</v>
      </c>
      <c r="N191" s="1558" t="s">
        <v>2655</v>
      </c>
      <c r="O191" s="1528"/>
      <c r="P191" s="1528"/>
      <c r="Q191" s="1528"/>
      <c r="R191" s="1528"/>
      <c r="S191" s="1528"/>
      <c r="T191" s="1528"/>
      <c r="U191" s="1528"/>
      <c r="V191" s="1528"/>
      <c r="W191" s="1528"/>
      <c r="X191" s="1528"/>
      <c r="Y191" s="1528"/>
      <c r="Z191" s="1528"/>
      <c r="AA191" s="1528"/>
      <c r="AB191" s="1528"/>
      <c r="AC191" s="1528"/>
      <c r="AD191" s="1528"/>
      <c r="AE191" s="1528"/>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566" t="s">
        <v>1941</v>
      </c>
      <c r="U193" s="1566"/>
      <c r="V193" s="1566"/>
      <c r="W193" s="1566"/>
      <c r="X193" s="1566"/>
      <c r="Y193" s="1566"/>
      <c r="Z193" s="1566"/>
      <c r="AA193" s="1566"/>
      <c r="AB193" s="1566"/>
      <c r="AC193" s="1566"/>
      <c r="AD193" s="1566"/>
      <c r="AE193" s="1566"/>
      <c r="AF193" s="1566"/>
      <c r="AG193" s="1566"/>
      <c r="AH193" s="1566"/>
      <c r="AI193" s="1566"/>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93" t="s">
        <v>668</v>
      </c>
      <c r="AI194" s="1393"/>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331</v>
      </c>
      <c r="T195" s="1393" t="s">
        <v>544</v>
      </c>
      <c r="U195" s="1393"/>
      <c r="W195" t="s">
        <v>683</v>
      </c>
      <c r="AH195" s="1393">
        <v>19</v>
      </c>
      <c r="AI195" s="1393"/>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386</v>
      </c>
      <c r="T196" s="1406" t="s">
        <v>668</v>
      </c>
      <c r="U196" s="1406"/>
      <c r="W196" t="s">
        <v>684</v>
      </c>
      <c r="AH196" s="1393">
        <v>28</v>
      </c>
      <c r="AI196" s="1393"/>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169</v>
      </c>
      <c r="T197" s="1406" t="s">
        <v>668</v>
      </c>
      <c r="U197" s="1406"/>
      <c r="W197" t="s">
        <v>685</v>
      </c>
      <c r="AH197" s="1393">
        <v>17</v>
      </c>
      <c r="AI197" s="1393"/>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1639</v>
      </c>
      <c r="E198"/>
      <c r="F198"/>
      <c r="G198"/>
      <c r="H198"/>
      <c r="I198"/>
      <c r="J198"/>
      <c r="K198"/>
      <c r="L198"/>
      <c r="M198"/>
      <c r="N198"/>
      <c r="O198"/>
      <c r="P198"/>
      <c r="Q198"/>
      <c r="R198"/>
      <c r="S198"/>
      <c r="T198" s="1509" t="s">
        <v>590</v>
      </c>
      <c r="U198" s="1406"/>
      <c r="V198"/>
      <c r="X198" s="1537" t="s">
        <v>2444</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2447</v>
      </c>
      <c r="E199"/>
      <c r="F199"/>
      <c r="G199"/>
      <c r="H199"/>
      <c r="I199"/>
      <c r="J199"/>
      <c r="K199"/>
      <c r="L199"/>
      <c r="M199"/>
      <c r="N199"/>
      <c r="O199"/>
      <c r="P199"/>
      <c r="Q199"/>
      <c r="R199"/>
      <c r="S199"/>
      <c r="T199" s="1393" t="s">
        <v>668</v>
      </c>
      <c r="U199" s="1393"/>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2445</v>
      </c>
      <c r="T200" s="1393" t="s">
        <v>668</v>
      </c>
      <c r="U200" s="1393"/>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2446</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383" t="s">
        <v>385</v>
      </c>
      <c r="E204" s="1383"/>
      <c r="F204" s="1383"/>
      <c r="G204" s="1383"/>
      <c r="H204" s="1383"/>
      <c r="I204" s="1383"/>
      <c r="J204" s="1383"/>
      <c r="K204" s="1383"/>
      <c r="L204" s="1383"/>
      <c r="M204" s="1383"/>
      <c r="P204" s="1555">
        <f>M26</f>
        <v>4146082</v>
      </c>
      <c r="Q204" s="1556"/>
      <c r="R204" s="1556"/>
      <c r="S204" s="1556"/>
      <c r="T204" s="1556"/>
      <c r="U204" s="1556"/>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539" t="s">
        <v>1245</v>
      </c>
      <c r="E205" s="1383"/>
      <c r="F205" s="1383"/>
      <c r="G205" s="1383"/>
      <c r="H205" s="1383"/>
      <c r="I205" s="1383"/>
      <c r="J205" s="1383"/>
      <c r="K205" s="1383"/>
      <c r="L205" s="1383"/>
      <c r="M205" s="1383"/>
      <c r="P205" s="1556">
        <f>M27</f>
        <v>14000000</v>
      </c>
      <c r="Q205" s="1556"/>
      <c r="R205" s="1556"/>
      <c r="S205" s="1556"/>
      <c r="T205" s="1556"/>
      <c r="U205" s="1556"/>
      <c r="V205" s="28"/>
      <c r="W205" s="3" t="s">
        <v>1707</v>
      </c>
      <c r="Z205" s="1535" t="s">
        <v>2173</v>
      </c>
      <c r="AA205" s="1535"/>
      <c r="AB205" s="1535"/>
      <c r="AC205" s="1535"/>
      <c r="AD205" s="1535"/>
      <c r="AE205" s="1535"/>
      <c r="AF205" s="1535"/>
      <c r="AG205" s="1535"/>
      <c r="AH205" s="1535"/>
      <c r="AI205" s="1535"/>
      <c r="AJ205" s="1535"/>
      <c r="AK205" s="1535"/>
      <c r="AL205" s="1535"/>
      <c r="AM205" s="1535"/>
      <c r="AN205" s="1535"/>
      <c r="AP205" s="1432"/>
      <c r="AQ205" s="1432"/>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20" t="s">
        <v>2787</v>
      </c>
      <c r="E208" s="1520"/>
      <c r="F208" s="1520"/>
      <c r="G208" s="1520"/>
      <c r="H208" s="1520"/>
      <c r="I208" s="1520"/>
      <c r="J208" s="1520"/>
      <c r="K208" s="1520"/>
      <c r="L208" s="1520"/>
      <c r="M208" s="1520"/>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20" t="s">
        <v>1039</v>
      </c>
      <c r="E211" s="1520"/>
      <c r="F211" s="1520"/>
      <c r="G211" s="1520"/>
      <c r="H211" s="1520"/>
      <c r="I211" s="1520"/>
      <c r="J211" s="1520"/>
      <c r="K211" s="1520"/>
      <c r="L211" s="1520"/>
      <c r="M211" s="152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93">
        <v>0</v>
      </c>
      <c r="R212" s="1393"/>
      <c r="T212" s="1548">
        <f>IFERROR(Q212/AG449,0)</f>
        <v>0</v>
      </c>
      <c r="U212" s="1549"/>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2404</v>
      </c>
      <c r="BC213" t="s">
        <v>525</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52" t="s">
        <v>590</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529</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1640</v>
      </c>
      <c r="Z215" s="40"/>
      <c r="AB215" s="1551"/>
      <c r="AC215" s="1551"/>
      <c r="AD215" s="1551"/>
      <c r="AE215" s="1551"/>
      <c r="AF215" s="1551"/>
      <c r="AG215" s="1551"/>
      <c r="AH215" s="1551"/>
      <c r="AI215" s="1551"/>
      <c r="AJ215" s="1551"/>
      <c r="AK215" s="1551"/>
      <c r="AL215" s="1551"/>
      <c r="AM215" s="21"/>
      <c r="AN215" s="21"/>
      <c r="AO215" s="21"/>
      <c r="AP215" s="21"/>
      <c r="AQ215" s="21"/>
      <c r="AR215" s="21"/>
      <c r="AS215" s="21"/>
      <c r="AT215" s="21"/>
      <c r="AU215" s="21"/>
      <c r="AV215" s="21"/>
      <c r="AW215" s="21"/>
      <c r="AX215" s="21"/>
      <c r="AY215" s="21"/>
      <c r="BC215" t="s">
        <v>526</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1638</v>
      </c>
      <c r="Z216" s="40"/>
      <c r="AB216" s="1551"/>
      <c r="AC216" s="1551"/>
      <c r="AD216" s="1551"/>
      <c r="AE216" s="1551"/>
      <c r="AF216" s="1551"/>
      <c r="AG216" s="1551"/>
      <c r="AH216" s="1551"/>
      <c r="AI216" s="1551"/>
      <c r="AJ216" s="1551"/>
      <c r="AK216" s="1551"/>
      <c r="AL216" s="1551"/>
      <c r="AM216" s="21"/>
      <c r="AN216" s="21"/>
      <c r="AO216" s="21"/>
      <c r="AP216" s="21"/>
      <c r="AQ216" s="21"/>
      <c r="AR216" s="21"/>
      <c r="AS216" s="21"/>
      <c r="AT216" s="21"/>
      <c r="AU216" s="21"/>
      <c r="AV216" s="21"/>
      <c r="AW216" s="21"/>
      <c r="AX216" s="21"/>
      <c r="AY216" s="21"/>
      <c r="BC216" t="s">
        <v>565</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591</v>
      </c>
      <c r="C218" s="2" t="s">
        <v>2187</v>
      </c>
      <c r="D218" s="28"/>
      <c r="AC218" s="2" t="s">
        <v>2393</v>
      </c>
      <c r="BC218" t="s">
        <v>528</v>
      </c>
    </row>
    <row r="219" spans="1:108" ht="13" customHeight="1">
      <c r="A219" s="2"/>
      <c r="C219" s="2"/>
      <c r="D219" s="3" t="s">
        <v>2394</v>
      </c>
      <c r="AZ219" s="3"/>
      <c r="BA219" s="3"/>
      <c r="BC219" t="s">
        <v>377</v>
      </c>
    </row>
    <row r="220" spans="1:108" ht="13" customHeight="1">
      <c r="A220" s="2"/>
      <c r="C220" s="2"/>
      <c r="D220" s="1520" t="s">
        <v>2160</v>
      </c>
      <c r="E220" s="1520"/>
      <c r="F220" s="1520"/>
      <c r="G220" s="1520"/>
      <c r="H220" s="1520"/>
      <c r="I220" s="1520"/>
      <c r="J220" s="1520"/>
      <c r="K220" s="1520"/>
      <c r="L220" s="1520"/>
      <c r="M220" s="1520"/>
      <c r="N220" s="1520"/>
      <c r="O220" s="1520"/>
      <c r="P220" s="1520"/>
      <c r="Q220" s="1520"/>
      <c r="R220" s="1520"/>
      <c r="S220" s="1520"/>
      <c r="T220" s="1520"/>
      <c r="U220" s="1520"/>
      <c r="V220" s="1520"/>
      <c r="W220" s="1520"/>
      <c r="X220" s="1520"/>
      <c r="Y220" s="1520"/>
      <c r="Z220" s="1520"/>
      <c r="AC220" s="1538" t="s">
        <v>2396</v>
      </c>
      <c r="AD220" s="1538"/>
      <c r="AE220" s="1538"/>
      <c r="AF220" s="1538"/>
      <c r="AG220" s="1538"/>
      <c r="AH220" s="1538"/>
      <c r="AI220" s="1538"/>
      <c r="AJ220" s="1538"/>
      <c r="AK220" s="1538"/>
      <c r="AL220" s="1538"/>
      <c r="AM220" s="1538"/>
      <c r="AN220" s="1538"/>
      <c r="AO220" s="1538"/>
      <c r="AP220" s="1538"/>
      <c r="AQ220" s="1538"/>
      <c r="BA220" s="3"/>
      <c r="BC220" t="s">
        <v>300</v>
      </c>
    </row>
    <row r="221" spans="1:108" ht="13" customHeight="1">
      <c r="A221" s="2"/>
      <c r="B221" s="14"/>
      <c r="C221" s="2"/>
      <c r="BA221" s="3"/>
    </row>
    <row r="222" spans="1:108" ht="13" customHeight="1">
      <c r="A222" s="2" t="s">
        <v>2539</v>
      </c>
      <c r="B222" s="14"/>
      <c r="C222" s="2" t="s">
        <v>2540</v>
      </c>
      <c r="BA222" s="3"/>
    </row>
    <row r="223" spans="1:108" ht="13" customHeight="1">
      <c r="A223" s="2"/>
      <c r="B223" s="14"/>
      <c r="C223" s="2"/>
      <c r="D223" s="3" t="s">
        <v>2541</v>
      </c>
      <c r="BA223" s="3"/>
    </row>
    <row r="224" spans="1:108" ht="13" customHeight="1">
      <c r="A224" s="2"/>
      <c r="B224" s="14"/>
      <c r="C224" s="2"/>
      <c r="E224" s="3" t="s">
        <v>2542</v>
      </c>
      <c r="V224" s="1393" t="s">
        <v>668</v>
      </c>
      <c r="W224" s="1393"/>
      <c r="Y224" s="1193"/>
      <c r="BA224" s="3"/>
    </row>
    <row r="225" spans="1:69" ht="13" customHeight="1">
      <c r="A225" s="2"/>
      <c r="B225" s="14"/>
      <c r="C225" s="2"/>
      <c r="E225" s="3" t="s">
        <v>2543</v>
      </c>
      <c r="V225" s="1393" t="s">
        <v>668</v>
      </c>
      <c r="W225" s="139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2544</v>
      </c>
      <c r="V226" s="1406" t="s">
        <v>668</v>
      </c>
      <c r="W226" s="140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2545</v>
      </c>
      <c r="V227" s="1406" t="s">
        <v>668</v>
      </c>
      <c r="W227" s="140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2546</v>
      </c>
      <c r="V228" s="1406" t="s">
        <v>668</v>
      </c>
      <c r="W228" s="140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2547</v>
      </c>
      <c r="V229" s="1406" t="s">
        <v>668</v>
      </c>
      <c r="W229" s="140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36" t="s">
        <v>539</v>
      </c>
      <c r="B231" s="1536"/>
      <c r="C231" s="1536"/>
      <c r="D231" s="1536"/>
      <c r="E231" s="1536"/>
      <c r="F231" s="1536"/>
      <c r="G231" s="1536"/>
      <c r="H231" s="1536"/>
      <c r="I231" s="1536"/>
      <c r="J231" s="1536"/>
      <c r="K231" s="1536"/>
      <c r="L231" s="1536"/>
      <c r="M231" s="1536"/>
      <c r="N231" s="1536"/>
      <c r="O231" s="1536"/>
      <c r="P231" s="1536"/>
      <c r="Q231" s="1536"/>
      <c r="R231" s="1536"/>
      <c r="S231" s="1536"/>
      <c r="T231" s="1536"/>
      <c r="U231" s="1536"/>
      <c r="V231" s="1536"/>
      <c r="W231" s="1536"/>
      <c r="X231" s="1536"/>
      <c r="Y231" s="1536"/>
      <c r="Z231" s="1536"/>
      <c r="AA231" s="1536"/>
      <c r="AB231" s="1536"/>
      <c r="AC231" s="1536"/>
      <c r="AD231" s="1536"/>
      <c r="AE231" s="1536"/>
      <c r="AF231" s="1536"/>
      <c r="AG231" s="1536"/>
      <c r="AH231" s="1536"/>
      <c r="AI231" s="1536"/>
      <c r="AJ231" s="1536"/>
      <c r="AK231" s="1536"/>
      <c r="AL231" s="1536"/>
      <c r="AM231" s="1536"/>
      <c r="AN231" s="1536"/>
      <c r="AO231" s="1536"/>
      <c r="AP231" s="1536"/>
      <c r="AQ231" s="1536"/>
      <c r="AR231" s="1536"/>
      <c r="AS231" s="1536"/>
      <c r="AT231" s="1536"/>
      <c r="AU231" s="95"/>
      <c r="AV231" s="95"/>
      <c r="AW231" s="95"/>
      <c r="AX231" s="95"/>
      <c r="AY231" s="95"/>
      <c r="AZ231" s="3"/>
      <c r="BA231" s="3"/>
      <c r="BP231" s="34"/>
    </row>
    <row r="232" spans="1:69" ht="13" customHeight="1">
      <c r="A232" s="1536"/>
      <c r="B232" s="1536"/>
      <c r="C232" s="1536"/>
      <c r="D232" s="1536"/>
      <c r="E232" s="1536"/>
      <c r="F232" s="1536"/>
      <c r="G232" s="1536"/>
      <c r="H232" s="1536"/>
      <c r="I232" s="1536"/>
      <c r="J232" s="1536"/>
      <c r="K232" s="1536"/>
      <c r="L232" s="1536"/>
      <c r="M232" s="1536"/>
      <c r="N232" s="1536"/>
      <c r="O232" s="1536"/>
      <c r="P232" s="1536"/>
      <c r="Q232" s="1536"/>
      <c r="R232" s="1536"/>
      <c r="S232" s="1536"/>
      <c r="T232" s="1536"/>
      <c r="U232" s="1536"/>
      <c r="V232" s="1536"/>
      <c r="W232" s="1536"/>
      <c r="X232" s="1536"/>
      <c r="Y232" s="1536"/>
      <c r="Z232" s="1536"/>
      <c r="AA232" s="1536"/>
      <c r="AB232" s="1536"/>
      <c r="AC232" s="1536"/>
      <c r="AD232" s="1536"/>
      <c r="AE232" s="1536"/>
      <c r="AF232" s="1536"/>
      <c r="AG232" s="1536"/>
      <c r="AH232" s="1536"/>
      <c r="AI232" s="1536"/>
      <c r="AJ232" s="1536"/>
      <c r="AK232" s="1536"/>
      <c r="AL232" s="1536"/>
      <c r="AM232" s="1536"/>
      <c r="AN232" s="1536"/>
      <c r="AO232" s="1536"/>
      <c r="AP232" s="1536"/>
      <c r="AQ232" s="1536"/>
      <c r="AR232" s="1536"/>
      <c r="AS232" s="1536"/>
      <c r="AT232" s="1536"/>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3" t="s">
        <v>590</v>
      </c>
      <c r="AJ235" s="1393"/>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3" t="s">
        <v>544</v>
      </c>
      <c r="AJ236" s="1393"/>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3" t="s">
        <v>590</v>
      </c>
      <c r="AJ237" s="1393"/>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3" t="s">
        <v>590</v>
      </c>
      <c r="AJ238" s="1393"/>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3"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563" t="str">
        <f>H16</f>
        <v>CRP Driftwood Flats LP</v>
      </c>
      <c r="N241" s="1563"/>
      <c r="O241" s="1563"/>
      <c r="P241" s="1563"/>
      <c r="Q241" s="1563"/>
      <c r="R241" s="1563"/>
      <c r="S241" s="1563"/>
      <c r="T241" s="1563"/>
      <c r="U241" s="1563"/>
      <c r="V241" s="1563"/>
      <c r="W241" s="1563"/>
      <c r="X241" s="1563"/>
      <c r="Y241" s="1563"/>
      <c r="Z241" s="1563"/>
      <c r="AA241" s="1563"/>
      <c r="AB241" s="1563"/>
      <c r="AC241" s="1563"/>
      <c r="AD241" s="1563"/>
      <c r="AE241" s="1563"/>
      <c r="AF241" s="1563"/>
      <c r="AG241" s="1563"/>
      <c r="AH241" s="1563"/>
      <c r="AI241" s="1563"/>
      <c r="AJ241" s="1563"/>
      <c r="AK241" s="1563"/>
      <c r="AZ241" s="4"/>
      <c r="BA241" s="3"/>
      <c r="BB241" s="205" t="s">
        <v>537</v>
      </c>
      <c r="BG241" s="241">
        <f>IF(AND(AND($M$258="nonprofit",$M$266="nonprofit",$M$274="for profit")),2,0)</f>
        <v>0</v>
      </c>
    </row>
    <row r="242" spans="1:67" ht="13" customHeight="1">
      <c r="D242" s="4" t="s">
        <v>85</v>
      </c>
      <c r="E242" s="4"/>
      <c r="F242" s="4"/>
      <c r="G242" s="4"/>
      <c r="H242" s="4"/>
      <c r="I242" s="4"/>
      <c r="J242" s="4"/>
      <c r="K242" s="4"/>
      <c r="M242" s="1515" t="s">
        <v>2656</v>
      </c>
      <c r="N242" s="1515"/>
      <c r="O242" s="1515"/>
      <c r="P242" s="1515"/>
      <c r="Q242" s="1515"/>
      <c r="R242" s="1515"/>
      <c r="S242" s="1515"/>
      <c r="T242" s="1515"/>
      <c r="U242" s="1515"/>
      <c r="V242" s="1515"/>
      <c r="W242" s="1515"/>
      <c r="X242" s="1515"/>
      <c r="Y242" s="1515"/>
      <c r="Z242" s="1515"/>
      <c r="AA242" s="1515"/>
      <c r="AB242" s="1515"/>
      <c r="AC242" s="1515"/>
      <c r="AD242" s="1515"/>
      <c r="AE242" s="1515"/>
      <c r="BB242" s="205" t="s">
        <v>537</v>
      </c>
      <c r="BG242" s="241">
        <f>IF(AND(AND($M$258="nonprofit",$M$266="for profit",$M$274="nonprofit")),2,0)</f>
        <v>0</v>
      </c>
    </row>
    <row r="243" spans="1:67" ht="13" customHeight="1">
      <c r="D243" s="4" t="s">
        <v>579</v>
      </c>
      <c r="E243" s="4"/>
      <c r="M243" s="1515" t="s">
        <v>2657</v>
      </c>
      <c r="N243" s="1520"/>
      <c r="O243" s="1520"/>
      <c r="P243" s="1520"/>
      <c r="Q243" s="1520"/>
      <c r="R243" s="1520"/>
      <c r="S243" s="1520"/>
      <c r="T243" s="1520"/>
      <c r="V243" s="33" t="s">
        <v>86</v>
      </c>
      <c r="W243" s="1518" t="s">
        <v>2658</v>
      </c>
      <c r="X243" s="1493"/>
      <c r="Y243" s="4" t="s">
        <v>582</v>
      </c>
      <c r="AC243" s="1520">
        <v>10168</v>
      </c>
      <c r="AD243" s="1520"/>
      <c r="AE243" s="1520"/>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15" t="s">
        <v>2644</v>
      </c>
      <c r="N244" s="1520"/>
      <c r="O244" s="1520"/>
      <c r="P244" s="1520"/>
      <c r="Q244" s="1520"/>
      <c r="R244" s="1520"/>
      <c r="S244" s="1520"/>
      <c r="T244" s="1520"/>
      <c r="U244" s="1520"/>
      <c r="V244" s="1520"/>
      <c r="W244" s="1520"/>
      <c r="X244" s="1520"/>
      <c r="Y244" s="1520"/>
      <c r="Z244" s="1520"/>
      <c r="AA244" s="1520"/>
      <c r="AB244" s="1520"/>
      <c r="AC244" s="1520"/>
      <c r="AD244" s="1520"/>
      <c r="AE244" s="1520"/>
      <c r="AI244" s="4"/>
      <c r="AJ244" s="4"/>
      <c r="AK244" s="4"/>
      <c r="AL244" s="4"/>
      <c r="AM244" s="4"/>
      <c r="AN244" s="4"/>
      <c r="AO244" s="4"/>
      <c r="AP244" s="4"/>
      <c r="AQ244" s="4"/>
      <c r="AR244" s="4"/>
      <c r="AS244" s="4"/>
      <c r="AT244" s="4"/>
      <c r="BB244" s="205"/>
      <c r="BG244" s="204"/>
    </row>
    <row r="245" spans="1:67" ht="13" customHeight="1">
      <c r="D245" s="4" t="s">
        <v>88</v>
      </c>
      <c r="E245" s="4"/>
      <c r="F245" s="4"/>
      <c r="M245" s="1397" t="s">
        <v>2659</v>
      </c>
      <c r="N245" s="1397"/>
      <c r="O245" s="1397"/>
      <c r="P245" s="1397"/>
      <c r="Q245" s="1397"/>
      <c r="R245" s="1397"/>
      <c r="S245" s="4" t="s">
        <v>206</v>
      </c>
      <c r="T245" s="4"/>
      <c r="U245" s="1493"/>
      <c r="V245" s="1493"/>
      <c r="W245" s="1493"/>
      <c r="X245" s="4" t="s">
        <v>89</v>
      </c>
      <c r="Z245" s="1398"/>
      <c r="AA245" s="1398"/>
      <c r="AB245" s="1398"/>
      <c r="AC245" s="1398"/>
      <c r="AD245" s="1398"/>
      <c r="AE245" s="1398"/>
      <c r="AU245" s="4"/>
      <c r="AV245" s="4"/>
      <c r="AW245" s="4"/>
      <c r="AX245" s="4"/>
      <c r="AY245" s="4"/>
      <c r="AZ245" s="4"/>
      <c r="BB245" s="204" t="s">
        <v>536</v>
      </c>
      <c r="BG245" s="241">
        <f>IF(AND(AND($M$258="nonprofit",$M$266="nonprofit",$M$274="(select one)")),1,0)</f>
        <v>0</v>
      </c>
    </row>
    <row r="246" spans="1:67" ht="13" customHeight="1">
      <c r="D246" s="4" t="s">
        <v>90</v>
      </c>
      <c r="E246" s="4"/>
      <c r="F246" s="4"/>
      <c r="M246" s="1531" t="s">
        <v>2660</v>
      </c>
      <c r="N246" s="1531"/>
      <c r="O246" s="1531"/>
      <c r="P246" s="1531"/>
      <c r="Q246" s="1531"/>
      <c r="R246" s="1531"/>
      <c r="S246" s="1531"/>
      <c r="T246" s="1531"/>
      <c r="U246" s="1531"/>
      <c r="V246" s="1531"/>
      <c r="W246" s="1531"/>
      <c r="X246" s="1531"/>
      <c r="Y246" s="1531"/>
      <c r="Z246" s="1531"/>
      <c r="AA246" s="1531"/>
      <c r="AB246" s="1531"/>
      <c r="AC246" s="1531"/>
      <c r="AD246" s="1531"/>
      <c r="AE246" s="1531"/>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41" t="s">
        <v>527</v>
      </c>
      <c r="N247" s="1441"/>
      <c r="O247" s="1441"/>
      <c r="P247" s="1441"/>
      <c r="Q247" s="1441"/>
      <c r="R247" s="1441"/>
      <c r="S247" s="1441"/>
      <c r="T247" s="1441"/>
      <c r="U247" s="204" t="s">
        <v>905</v>
      </c>
      <c r="V247" s="204"/>
      <c r="W247" s="204"/>
      <c r="X247" s="204"/>
      <c r="Y247" s="204"/>
      <c r="Z247" s="204"/>
      <c r="AA247" s="1569" t="s">
        <v>2771</v>
      </c>
      <c r="AB247" s="1546"/>
      <c r="AC247" s="1546"/>
      <c r="AD247" s="1546"/>
      <c r="AE247" s="1546"/>
      <c r="AF247" s="1546"/>
      <c r="AG247" s="1546"/>
      <c r="AH247" s="1546"/>
      <c r="AI247" s="1546"/>
      <c r="AJ247" s="1546"/>
      <c r="AK247" s="1546"/>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34"/>
      <c r="N248" s="1434"/>
      <c r="O248" s="1434"/>
      <c r="P248" s="1434"/>
      <c r="Q248" s="1434"/>
      <c r="R248" s="1434"/>
      <c r="S248" s="1434"/>
      <c r="T248" s="1434"/>
      <c r="U248" s="1434"/>
      <c r="V248" s="1434"/>
      <c r="W248" s="1434"/>
      <c r="X248" s="1434"/>
      <c r="Y248" s="1434"/>
      <c r="Z248" s="1434"/>
      <c r="AA248" s="1434"/>
      <c r="AB248" s="1434"/>
      <c r="AC248" s="1434"/>
      <c r="AD248" s="1434"/>
      <c r="AE248" s="143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59" t="s">
        <v>2661</v>
      </c>
      <c r="N252" s="1559"/>
      <c r="O252" s="1559"/>
      <c r="P252" s="1559"/>
      <c r="Q252" s="1559"/>
      <c r="R252" s="1559"/>
      <c r="S252" s="1559"/>
      <c r="T252" s="1559"/>
      <c r="U252" s="1559"/>
      <c r="V252" s="1559"/>
      <c r="W252" s="1559"/>
      <c r="X252" s="1559"/>
      <c r="Y252" s="1559"/>
      <c r="Z252" s="1559"/>
      <c r="AA252" s="1559"/>
      <c r="AB252" s="1559"/>
      <c r="AC252" s="1559"/>
      <c r="AD252" s="1559"/>
      <c r="AE252" s="1559"/>
      <c r="AF252" s="1545" t="s">
        <v>2663</v>
      </c>
      <c r="AG252" s="1545"/>
      <c r="AH252" s="1545"/>
      <c r="AI252" s="1545"/>
      <c r="AJ252" s="1545"/>
      <c r="AK252" s="1545"/>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15" t="s">
        <v>2662</v>
      </c>
      <c r="N253" s="1515"/>
      <c r="O253" s="1515"/>
      <c r="P253" s="1515"/>
      <c r="Q253" s="1515"/>
      <c r="R253" s="1515"/>
      <c r="S253" s="1515"/>
      <c r="T253" s="1515"/>
      <c r="U253" s="1515"/>
      <c r="V253" s="1515"/>
      <c r="W253" s="1515"/>
      <c r="X253" s="1515"/>
      <c r="Y253" s="1515"/>
      <c r="Z253" s="1515"/>
      <c r="AA253" s="1515"/>
      <c r="AB253" s="1515"/>
      <c r="AC253" s="1515"/>
      <c r="AD253" s="1515"/>
      <c r="AE253" s="1515"/>
      <c r="AF253" s="3" t="s">
        <v>1177</v>
      </c>
      <c r="AL253" s="4"/>
      <c r="AM253" s="4"/>
      <c r="AN253" s="4"/>
      <c r="AO253" s="4"/>
      <c r="AP253" s="4"/>
      <c r="AQ253" s="4"/>
      <c r="AR253" s="4"/>
      <c r="AS253" s="4"/>
      <c r="AT253" s="4"/>
      <c r="BB253" t="s">
        <v>307</v>
      </c>
      <c r="BG253">
        <v>1</v>
      </c>
      <c r="BH253" t="s">
        <v>533</v>
      </c>
    </row>
    <row r="254" spans="1:67" ht="13" customHeight="1">
      <c r="A254" s="19"/>
      <c r="B254" s="4"/>
      <c r="C254" s="4"/>
      <c r="D254" s="4" t="s">
        <v>579</v>
      </c>
      <c r="E254" s="4"/>
      <c r="M254" s="1515" t="s">
        <v>2664</v>
      </c>
      <c r="N254" s="1515"/>
      <c r="O254" s="1515"/>
      <c r="P254" s="1515"/>
      <c r="Q254" s="1515"/>
      <c r="R254" s="1515"/>
      <c r="S254" s="1515"/>
      <c r="T254" s="1515"/>
      <c r="V254" s="33" t="s">
        <v>86</v>
      </c>
      <c r="W254" s="1518" t="s">
        <v>2665</v>
      </c>
      <c r="X254" s="1493"/>
      <c r="Y254" s="4" t="s">
        <v>582</v>
      </c>
      <c r="AC254" s="1520">
        <v>96001</v>
      </c>
      <c r="AD254" s="1520"/>
      <c r="AE254" s="1520"/>
      <c r="AF254" s="3" t="s">
        <v>1178</v>
      </c>
      <c r="AU254" s="4"/>
      <c r="AV254" s="4"/>
      <c r="AW254" s="4"/>
      <c r="AX254" s="4"/>
      <c r="AY254" s="4"/>
      <c r="BB254" s="4" t="s">
        <v>280</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515" t="s">
        <v>2666</v>
      </c>
      <c r="N255" s="1515"/>
      <c r="O255" s="1515"/>
      <c r="P255" s="1515"/>
      <c r="Q255" s="1515"/>
      <c r="R255" s="1515"/>
      <c r="S255" s="1515"/>
      <c r="T255" s="1515"/>
      <c r="U255" s="1515"/>
      <c r="V255" s="1515"/>
      <c r="W255" s="1515"/>
      <c r="X255" s="1515"/>
      <c r="Y255" s="1515"/>
      <c r="Z255" s="1515"/>
      <c r="AA255" s="1515"/>
      <c r="AB255" s="1515"/>
      <c r="AC255" s="1515"/>
      <c r="AD255" s="1515"/>
      <c r="AE255" s="1515"/>
      <c r="AH255" s="1542">
        <v>5.1000000000000004E-4</v>
      </c>
      <c r="AI255" s="1542"/>
      <c r="AJ255" s="1542"/>
      <c r="AK255" s="1542"/>
      <c r="AL255" s="4"/>
      <c r="AM255" s="4"/>
      <c r="AN255" s="4"/>
      <c r="AO255" s="4"/>
      <c r="AP255" s="4"/>
      <c r="AQ255" s="4"/>
      <c r="AR255" s="4"/>
      <c r="AS255" s="4"/>
      <c r="AT255" s="4"/>
      <c r="BB255" s="4" t="s">
        <v>173</v>
      </c>
      <c r="BG255">
        <v>3</v>
      </c>
      <c r="BH255" t="s">
        <v>535</v>
      </c>
      <c r="BN255" s="34"/>
    </row>
    <row r="256" spans="1:67" ht="13" customHeight="1">
      <c r="A256" s="19"/>
      <c r="B256" s="4"/>
      <c r="C256" s="4"/>
      <c r="D256" s="4" t="s">
        <v>88</v>
      </c>
      <c r="E256" s="4"/>
      <c r="F256" s="4"/>
      <c r="M256" s="1397" t="s">
        <v>2667</v>
      </c>
      <c r="N256" s="1397"/>
      <c r="O256" s="1397"/>
      <c r="P256" s="1397"/>
      <c r="Q256" s="1397"/>
      <c r="R256" s="1397"/>
      <c r="S256" s="4" t="s">
        <v>206</v>
      </c>
      <c r="T256" s="4"/>
      <c r="U256" s="1493"/>
      <c r="V256" s="1493"/>
      <c r="W256" s="1493"/>
      <c r="X256" s="4" t="s">
        <v>89</v>
      </c>
      <c r="Z256" s="1398"/>
      <c r="AA256" s="1398"/>
      <c r="AB256" s="1398"/>
      <c r="AC256" s="1398"/>
      <c r="AD256" s="1398"/>
      <c r="AE256" s="1398"/>
      <c r="AU256" s="4"/>
      <c r="AV256" s="4"/>
      <c r="AW256" s="4"/>
      <c r="AX256" s="4"/>
      <c r="AY256" s="4"/>
      <c r="BG256">
        <v>0</v>
      </c>
      <c r="BH256" s="3" t="str">
        <f>""</f>
        <v/>
      </c>
      <c r="BN256" s="34"/>
    </row>
    <row r="257" spans="1:66" ht="13" customHeight="1">
      <c r="A257" s="19"/>
      <c r="B257" s="4"/>
      <c r="C257" s="4"/>
      <c r="D257" s="4" t="s">
        <v>90</v>
      </c>
      <c r="E257" s="4"/>
      <c r="F257" s="4"/>
      <c r="M257" s="1531" t="s">
        <v>2772</v>
      </c>
      <c r="N257" s="1531"/>
      <c r="O257" s="1531"/>
      <c r="P257" s="1531"/>
      <c r="Q257" s="1531"/>
      <c r="R257" s="1531"/>
      <c r="S257" s="1531"/>
      <c r="T257" s="1531"/>
      <c r="U257" s="1531"/>
      <c r="V257" s="1531"/>
      <c r="W257" s="1531"/>
      <c r="X257" s="1531"/>
      <c r="Y257" s="1531"/>
      <c r="Z257" s="1531"/>
      <c r="AA257" s="1531"/>
      <c r="AB257" s="1531"/>
      <c r="AC257" s="1531"/>
      <c r="AD257" s="1531"/>
      <c r="AE257" s="1531"/>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41" t="s">
        <v>533</v>
      </c>
      <c r="N258" s="1441"/>
      <c r="O258" s="1441"/>
      <c r="P258" s="1441"/>
      <c r="Q258" s="1441"/>
      <c r="R258" s="1441"/>
      <c r="S258" s="1441"/>
      <c r="T258" s="1441"/>
      <c r="U258" s="204" t="s">
        <v>905</v>
      </c>
      <c r="V258" s="204"/>
      <c r="W258" s="204"/>
      <c r="X258" s="204"/>
      <c r="Y258" s="204"/>
      <c r="Z258" s="204"/>
      <c r="AA258" s="1546"/>
      <c r="AB258" s="1546"/>
      <c r="AC258" s="1546"/>
      <c r="AD258" s="1546"/>
      <c r="AE258" s="1546"/>
      <c r="AF258" s="1546"/>
      <c r="AG258" s="1546"/>
      <c r="AH258" s="1546"/>
      <c r="AI258" s="1546"/>
      <c r="AJ258" s="1546"/>
      <c r="AK258" s="1546"/>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59" t="s">
        <v>2668</v>
      </c>
      <c r="N260" s="1545"/>
      <c r="O260" s="1545"/>
      <c r="P260" s="1545"/>
      <c r="Q260" s="1545"/>
      <c r="R260" s="1545"/>
      <c r="S260" s="1545"/>
      <c r="T260" s="1545"/>
      <c r="U260" s="1545"/>
      <c r="V260" s="1545"/>
      <c r="W260" s="1545"/>
      <c r="X260" s="1545"/>
      <c r="Y260" s="1545"/>
      <c r="Z260" s="1545"/>
      <c r="AA260" s="1545"/>
      <c r="AB260" s="1545"/>
      <c r="AC260" s="1545"/>
      <c r="AD260" s="1545"/>
      <c r="AE260" s="1545"/>
      <c r="AF260" s="1545" t="s">
        <v>2669</v>
      </c>
      <c r="AG260" s="1545"/>
      <c r="AH260" s="1545"/>
      <c r="AI260" s="1545"/>
      <c r="AJ260" s="1545"/>
      <c r="AK260" s="1545"/>
      <c r="AU260" s="4"/>
      <c r="AV260" s="4"/>
      <c r="AW260" s="4"/>
      <c r="AX260" s="4"/>
      <c r="AY260" s="4"/>
      <c r="BN260" s="34"/>
    </row>
    <row r="261" spans="1:66" ht="13" customHeight="1">
      <c r="A261" s="19"/>
      <c r="B261" s="4"/>
      <c r="C261" s="4"/>
      <c r="D261" s="4" t="s">
        <v>85</v>
      </c>
      <c r="E261" s="4"/>
      <c r="F261" s="4"/>
      <c r="G261" s="4"/>
      <c r="H261" s="4"/>
      <c r="I261" s="4"/>
      <c r="J261" s="4"/>
      <c r="K261" s="4"/>
      <c r="L261" s="4"/>
      <c r="M261" s="1515" t="s">
        <v>2670</v>
      </c>
      <c r="N261" s="1515"/>
      <c r="O261" s="1515"/>
      <c r="P261" s="1515"/>
      <c r="Q261" s="1515"/>
      <c r="R261" s="1515"/>
      <c r="S261" s="1515"/>
      <c r="T261" s="1515"/>
      <c r="U261" s="1515"/>
      <c r="V261" s="1515"/>
      <c r="W261" s="1515"/>
      <c r="X261" s="1515"/>
      <c r="Y261" s="1515"/>
      <c r="Z261" s="1515"/>
      <c r="AA261" s="1515"/>
      <c r="AB261" s="1515"/>
      <c r="AC261" s="1515"/>
      <c r="AD261" s="1515"/>
      <c r="AE261" s="1515"/>
      <c r="AF261" s="3" t="s">
        <v>1177</v>
      </c>
      <c r="AL261" s="4"/>
      <c r="AM261" s="4"/>
      <c r="AN261" s="4"/>
      <c r="AO261" s="4"/>
      <c r="AP261" s="4"/>
      <c r="AQ261" s="4"/>
      <c r="AR261" s="4"/>
      <c r="AS261" s="4"/>
      <c r="AT261" s="4"/>
      <c r="BN261" s="34"/>
    </row>
    <row r="262" spans="1:66" ht="13" customHeight="1">
      <c r="A262" s="19"/>
      <c r="B262" s="4"/>
      <c r="C262" s="4"/>
      <c r="D262" s="4" t="s">
        <v>579</v>
      </c>
      <c r="E262" s="4"/>
      <c r="M262" s="1515" t="s">
        <v>2671</v>
      </c>
      <c r="N262" s="1520"/>
      <c r="O262" s="1520"/>
      <c r="P262" s="1520"/>
      <c r="Q262" s="1520"/>
      <c r="R262" s="1520"/>
      <c r="S262" s="1520"/>
      <c r="T262" s="1520"/>
      <c r="V262" s="33" t="s">
        <v>86</v>
      </c>
      <c r="W262" s="1518" t="s">
        <v>2658</v>
      </c>
      <c r="X262" s="1493"/>
      <c r="Y262" s="4" t="s">
        <v>582</v>
      </c>
      <c r="AC262" s="1520">
        <v>10168</v>
      </c>
      <c r="AD262" s="1520"/>
      <c r="AE262" s="1520"/>
      <c r="AF262" s="3" t="s">
        <v>1178</v>
      </c>
      <c r="AU262" s="4"/>
      <c r="AV262" s="4"/>
      <c r="AW262" s="4"/>
      <c r="AX262" s="4"/>
      <c r="AY262" s="4"/>
      <c r="BN262" s="34"/>
    </row>
    <row r="263" spans="1:66" ht="13" customHeight="1">
      <c r="A263" s="19"/>
      <c r="B263" s="4"/>
      <c r="C263" s="4"/>
      <c r="D263" s="4" t="s">
        <v>87</v>
      </c>
      <c r="E263" s="4"/>
      <c r="F263" s="4"/>
      <c r="G263" s="4"/>
      <c r="H263" s="4"/>
      <c r="I263" s="4"/>
      <c r="J263" s="4"/>
      <c r="K263" s="4"/>
      <c r="L263" s="19"/>
      <c r="M263" s="1515" t="s">
        <v>2644</v>
      </c>
      <c r="N263" s="1520"/>
      <c r="O263" s="1520"/>
      <c r="P263" s="1520"/>
      <c r="Q263" s="1520"/>
      <c r="R263" s="1520"/>
      <c r="S263" s="1520"/>
      <c r="T263" s="1520"/>
      <c r="U263" s="1520"/>
      <c r="V263" s="1520"/>
      <c r="W263" s="1520"/>
      <c r="X263" s="1520"/>
      <c r="Y263" s="1520"/>
      <c r="Z263" s="1520"/>
      <c r="AA263" s="1520"/>
      <c r="AB263" s="1520"/>
      <c r="AC263" s="1520"/>
      <c r="AD263" s="1520"/>
      <c r="AE263" s="1520"/>
      <c r="AH263" s="1542">
        <v>4.8999999999999998E-4</v>
      </c>
      <c r="AI263" s="1542"/>
      <c r="AJ263" s="1542"/>
      <c r="AK263" s="1542"/>
      <c r="AL263" s="4"/>
      <c r="AM263" s="4"/>
      <c r="AN263" s="4"/>
      <c r="AO263" s="4"/>
      <c r="AP263" s="4"/>
      <c r="AQ263" s="4"/>
      <c r="AR263" s="4"/>
      <c r="AS263" s="4"/>
      <c r="AT263" s="4"/>
    </row>
    <row r="264" spans="1:66" ht="13" customHeight="1">
      <c r="A264" s="19"/>
      <c r="B264" s="4"/>
      <c r="C264" s="4"/>
      <c r="D264" s="4" t="s">
        <v>88</v>
      </c>
      <c r="E264" s="4"/>
      <c r="F264" s="4"/>
      <c r="M264" s="1397" t="s">
        <v>2659</v>
      </c>
      <c r="N264" s="1397"/>
      <c r="O264" s="1397"/>
      <c r="P264" s="1397"/>
      <c r="Q264" s="1397"/>
      <c r="R264" s="1397"/>
      <c r="S264" s="4" t="s">
        <v>206</v>
      </c>
      <c r="T264" s="4"/>
      <c r="U264" s="1493"/>
      <c r="V264" s="1493"/>
      <c r="W264" s="1493"/>
      <c r="X264" s="4" t="s">
        <v>89</v>
      </c>
      <c r="Z264" s="1398"/>
      <c r="AA264" s="1398"/>
      <c r="AB264" s="1398"/>
      <c r="AC264" s="1398"/>
      <c r="AD264" s="1398"/>
      <c r="AE264" s="1398"/>
      <c r="AU264" s="4"/>
      <c r="AV264" s="4"/>
      <c r="AW264" s="4"/>
      <c r="AX264" s="4"/>
      <c r="AY264" s="4"/>
      <c r="BN264" s="34"/>
    </row>
    <row r="265" spans="1:66" ht="13" customHeight="1">
      <c r="A265" s="19"/>
      <c r="B265" s="4"/>
      <c r="C265" s="4"/>
      <c r="D265" s="4" t="s">
        <v>90</v>
      </c>
      <c r="E265" s="4"/>
      <c r="F265" s="4"/>
      <c r="M265" s="1531" t="s">
        <v>2660</v>
      </c>
      <c r="N265" s="1531"/>
      <c r="O265" s="1531"/>
      <c r="P265" s="1531"/>
      <c r="Q265" s="1531"/>
      <c r="R265" s="1531"/>
      <c r="S265" s="1531"/>
      <c r="T265" s="1531"/>
      <c r="U265" s="1531"/>
      <c r="V265" s="1531"/>
      <c r="W265" s="1531"/>
      <c r="X265" s="1531"/>
      <c r="Y265" s="1531"/>
      <c r="Z265" s="1531"/>
      <c r="AA265" s="1531"/>
      <c r="AB265" s="1531"/>
      <c r="AC265" s="1531"/>
      <c r="AD265" s="1531"/>
      <c r="AE265" s="1531"/>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41" t="s">
        <v>535</v>
      </c>
      <c r="N266" s="1441"/>
      <c r="O266" s="1441"/>
      <c r="P266" s="1441"/>
      <c r="Q266" s="1441"/>
      <c r="R266" s="1441"/>
      <c r="S266" s="1441"/>
      <c r="T266" s="1441"/>
      <c r="U266" s="204" t="s">
        <v>905</v>
      </c>
      <c r="V266" s="204"/>
      <c r="W266" s="204"/>
      <c r="X266" s="204"/>
      <c r="Y266" s="204"/>
      <c r="Z266" s="204"/>
      <c r="AA266" s="1569" t="s">
        <v>2672</v>
      </c>
      <c r="AB266" s="1546"/>
      <c r="AC266" s="1546"/>
      <c r="AD266" s="1546"/>
      <c r="AE266" s="1546"/>
      <c r="AF266" s="1546"/>
      <c r="AG266" s="1546"/>
      <c r="AH266" s="1546"/>
      <c r="AI266" s="1546"/>
      <c r="AJ266" s="1546"/>
      <c r="AK266" s="1546"/>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45"/>
      <c r="N268" s="1545"/>
      <c r="O268" s="1545"/>
      <c r="P268" s="1545"/>
      <c r="Q268" s="1545"/>
      <c r="R268" s="1545"/>
      <c r="S268" s="1545"/>
      <c r="T268" s="1545"/>
      <c r="U268" s="1545"/>
      <c r="V268" s="1545"/>
      <c r="W268" s="1545"/>
      <c r="X268" s="1545"/>
      <c r="Y268" s="1545"/>
      <c r="Z268" s="1545"/>
      <c r="AA268" s="1545"/>
      <c r="AB268" s="1545"/>
      <c r="AC268" s="1545"/>
      <c r="AD268" s="1545"/>
      <c r="AE268" s="1545"/>
      <c r="AF268" s="1545" t="s">
        <v>307</v>
      </c>
      <c r="AG268" s="1545"/>
      <c r="AH268" s="1545"/>
      <c r="AI268" s="1545"/>
      <c r="AJ268" s="1545"/>
      <c r="AK268" s="1545"/>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20"/>
      <c r="N269" s="1520"/>
      <c r="O269" s="1520"/>
      <c r="P269" s="1520"/>
      <c r="Q269" s="1520"/>
      <c r="R269" s="1520"/>
      <c r="S269" s="1520"/>
      <c r="T269" s="1520"/>
      <c r="U269" s="1520"/>
      <c r="V269" s="1520"/>
      <c r="W269" s="1520"/>
      <c r="X269" s="1520"/>
      <c r="Y269" s="1520"/>
      <c r="Z269" s="1520"/>
      <c r="AA269" s="1520"/>
      <c r="AB269" s="1520"/>
      <c r="AC269" s="1520"/>
      <c r="AD269" s="1520"/>
      <c r="AE269" s="1520"/>
      <c r="AF269" s="3" t="s">
        <v>1177</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20"/>
      <c r="N270" s="1520"/>
      <c r="O270" s="1520"/>
      <c r="P270" s="1520"/>
      <c r="Q270" s="1520"/>
      <c r="R270" s="1520"/>
      <c r="S270" s="1520"/>
      <c r="T270" s="1520"/>
      <c r="V270" s="33" t="s">
        <v>86</v>
      </c>
      <c r="W270" s="1493"/>
      <c r="X270" s="1493"/>
      <c r="Y270" s="4" t="s">
        <v>582</v>
      </c>
      <c r="AC270" s="1520"/>
      <c r="AD270" s="1520"/>
      <c r="AE270" s="1520"/>
      <c r="AF270" s="3" t="s">
        <v>1178</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20"/>
      <c r="N271" s="1520"/>
      <c r="O271" s="1520"/>
      <c r="P271" s="1520"/>
      <c r="Q271" s="1520"/>
      <c r="R271" s="1520"/>
      <c r="S271" s="1520"/>
      <c r="T271" s="1520"/>
      <c r="U271" s="1520"/>
      <c r="V271" s="1520"/>
      <c r="W271" s="1520"/>
      <c r="X271" s="1520"/>
      <c r="Y271" s="1520"/>
      <c r="Z271" s="1520"/>
      <c r="AA271" s="1520"/>
      <c r="AB271" s="1520"/>
      <c r="AC271" s="1520"/>
      <c r="AD271" s="1520"/>
      <c r="AE271" s="1520"/>
      <c r="AH271" s="1542"/>
      <c r="AI271" s="1542"/>
      <c r="AJ271" s="1542"/>
      <c r="AK271" s="1542"/>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98"/>
      <c r="N272" s="1398"/>
      <c r="O272" s="1398"/>
      <c r="P272" s="1398"/>
      <c r="Q272" s="1398"/>
      <c r="R272" s="1398"/>
      <c r="S272" s="4" t="s">
        <v>206</v>
      </c>
      <c r="T272" s="4"/>
      <c r="U272" s="1493"/>
      <c r="V272" s="1493"/>
      <c r="W272" s="1493"/>
      <c r="X272" s="4" t="s">
        <v>89</v>
      </c>
      <c r="Z272" s="1398"/>
      <c r="AA272" s="1398"/>
      <c r="AB272" s="1398"/>
      <c r="AC272" s="1398"/>
      <c r="AD272" s="1398"/>
      <c r="AE272" s="1398"/>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31"/>
      <c r="N273" s="1531"/>
      <c r="O273" s="1531"/>
      <c r="P273" s="1531"/>
      <c r="Q273" s="1531"/>
      <c r="R273" s="1531"/>
      <c r="S273" s="1531"/>
      <c r="T273" s="1531"/>
      <c r="U273" s="1531"/>
      <c r="V273" s="1531"/>
      <c r="W273" s="1531"/>
      <c r="X273" s="1531"/>
      <c r="Y273" s="1531"/>
      <c r="Z273" s="1531"/>
      <c r="AA273" s="1544"/>
      <c r="AB273" s="1544"/>
      <c r="AC273" s="1544"/>
      <c r="AD273" s="1544"/>
      <c r="AE273" s="1544"/>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41" t="s">
        <v>307</v>
      </c>
      <c r="N274" s="1441"/>
      <c r="O274" s="1441"/>
      <c r="P274" s="1441"/>
      <c r="Q274" s="1441"/>
      <c r="R274" s="1441"/>
      <c r="S274" s="1441"/>
      <c r="T274" s="1441"/>
      <c r="U274" s="204" t="s">
        <v>905</v>
      </c>
      <c r="V274" s="204"/>
      <c r="W274" s="204"/>
      <c r="X274" s="204"/>
      <c r="Y274" s="204"/>
      <c r="Z274" s="204"/>
      <c r="AA274" s="1573"/>
      <c r="AB274" s="1573"/>
      <c r="AC274" s="1573"/>
      <c r="AD274" s="1573"/>
      <c r="AE274" s="1573"/>
      <c r="AF274" s="1573"/>
      <c r="AG274" s="1573"/>
      <c r="AH274" s="1573"/>
      <c r="AI274" s="1573"/>
      <c r="AJ274" s="1573"/>
      <c r="AK274" s="1573"/>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295</v>
      </c>
      <c r="D276" s="4"/>
      <c r="E276" s="4"/>
      <c r="F276" s="4"/>
      <c r="G276" s="4"/>
      <c r="H276" s="4"/>
      <c r="I276" s="4"/>
      <c r="J276" s="4"/>
      <c r="K276" s="4"/>
      <c r="L276" s="4"/>
      <c r="M276" s="35"/>
      <c r="N276" s="35"/>
      <c r="O276" s="35"/>
      <c r="P276" s="35"/>
      <c r="Q276" s="35"/>
      <c r="T276" s="1570" t="str">
        <f>IFERROR(BO254,"")</f>
        <v>Joint Venture</v>
      </c>
      <c r="U276" s="1570"/>
      <c r="V276" s="1570"/>
      <c r="W276" s="1570"/>
      <c r="X276" s="1570"/>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20" t="s">
        <v>280</v>
      </c>
      <c r="E279" s="1520"/>
      <c r="F279" s="1520"/>
      <c r="G279" s="1520"/>
      <c r="H279" s="1520"/>
      <c r="J279" t="s">
        <v>279</v>
      </c>
      <c r="X279" s="1543"/>
      <c r="Y279" s="1543"/>
      <c r="Z279" s="1543"/>
      <c r="AA279" s="1543"/>
      <c r="AB279" s="1543"/>
      <c r="AC279" s="1543"/>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59" t="s">
        <v>2673</v>
      </c>
      <c r="M283" s="1545"/>
      <c r="N283" s="1545"/>
      <c r="O283" s="1545"/>
      <c r="P283" s="1545"/>
      <c r="Q283" s="1545"/>
      <c r="R283" s="1545"/>
      <c r="S283" s="1545"/>
      <c r="T283" s="1545"/>
      <c r="U283" s="1545"/>
      <c r="V283" s="1545"/>
      <c r="W283" s="1545"/>
      <c r="X283" s="1545"/>
      <c r="Y283" s="1545"/>
      <c r="Z283" s="1545"/>
      <c r="AA283" s="1545"/>
      <c r="AB283" s="1545"/>
      <c r="AC283" s="1545"/>
      <c r="AD283" s="1545"/>
      <c r="AE283" s="1545"/>
      <c r="AF283" s="1545"/>
      <c r="AG283" s="1545"/>
      <c r="AH283" s="1545"/>
      <c r="AI283" s="1545"/>
      <c r="AJ283" s="1545"/>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5" t="s">
        <v>2674</v>
      </c>
      <c r="M284" s="1520"/>
      <c r="N284" s="1520"/>
      <c r="O284" s="1520"/>
      <c r="P284" s="1520"/>
      <c r="Q284" s="1520"/>
      <c r="R284" s="1520"/>
      <c r="S284" s="1520"/>
      <c r="T284" s="1520"/>
      <c r="U284" s="1520"/>
      <c r="V284" s="1520"/>
      <c r="W284" s="1520"/>
      <c r="X284" s="1520"/>
      <c r="Y284" s="1520"/>
      <c r="Z284" s="1520"/>
      <c r="AA284" s="1520"/>
      <c r="AB284" s="1520"/>
      <c r="AC284" s="1520"/>
      <c r="AD284" s="1520"/>
      <c r="AK284" s="3"/>
      <c r="AL284" s="3"/>
      <c r="AM284" s="3"/>
      <c r="AN284" s="3"/>
      <c r="AO284" s="3"/>
      <c r="AP284" s="3"/>
      <c r="AQ284" s="3"/>
      <c r="AR284" s="3"/>
      <c r="AS284" s="3"/>
      <c r="AT284" s="3"/>
      <c r="AU284" s="3"/>
      <c r="AV284" s="3"/>
      <c r="AW284" s="3"/>
      <c r="AX284" s="3"/>
      <c r="AY284" s="3"/>
    </row>
    <row r="285" spans="1:51" ht="13" customHeight="1">
      <c r="D285" s="4" t="s">
        <v>579</v>
      </c>
      <c r="E285" s="4"/>
      <c r="L285" s="1515" t="s">
        <v>2657</v>
      </c>
      <c r="M285" s="1520"/>
      <c r="N285" s="1520"/>
      <c r="O285" s="1520"/>
      <c r="P285" s="1520"/>
      <c r="Q285" s="1520"/>
      <c r="R285" s="1520"/>
      <c r="S285" s="1520"/>
      <c r="U285" s="33" t="s">
        <v>86</v>
      </c>
      <c r="V285" s="1518" t="s">
        <v>2658</v>
      </c>
      <c r="W285" s="1493"/>
      <c r="X285" s="4" t="s">
        <v>582</v>
      </c>
      <c r="AB285" s="1520">
        <v>10168</v>
      </c>
      <c r="AC285" s="1520"/>
      <c r="AD285" s="1520"/>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5" t="s">
        <v>2675</v>
      </c>
      <c r="M286" s="1520"/>
      <c r="N286" s="1520"/>
      <c r="O286" s="1520"/>
      <c r="P286" s="1520"/>
      <c r="Q286" s="1520"/>
      <c r="R286" s="1520"/>
      <c r="S286" s="1520"/>
      <c r="T286" s="1520"/>
      <c r="U286" s="1520"/>
      <c r="V286" s="1520"/>
      <c r="W286" s="1520"/>
      <c r="X286" s="1520"/>
      <c r="Y286" s="1520"/>
      <c r="Z286" s="1520"/>
      <c r="AA286" s="1520"/>
      <c r="AB286" s="1520"/>
      <c r="AC286" s="1520"/>
      <c r="AD286" s="1520"/>
      <c r="AI286" s="4"/>
      <c r="AJ286" s="4"/>
      <c r="AK286" s="3"/>
      <c r="AL286" s="3"/>
      <c r="AM286" s="3"/>
      <c r="AN286" s="3"/>
      <c r="AO286" s="3"/>
      <c r="AP286" s="3"/>
      <c r="AQ286" s="3"/>
      <c r="AR286" s="3"/>
      <c r="AS286" s="3"/>
      <c r="AT286" s="3"/>
    </row>
    <row r="287" spans="1:51" ht="13" customHeight="1">
      <c r="D287" s="4" t="s">
        <v>88</v>
      </c>
      <c r="E287" s="4"/>
      <c r="F287" s="4"/>
      <c r="L287" s="1397" t="s">
        <v>2676</v>
      </c>
      <c r="M287" s="1398"/>
      <c r="N287" s="1398"/>
      <c r="O287" s="1398"/>
      <c r="P287" s="1398"/>
      <c r="Q287" s="1398"/>
      <c r="R287" s="4" t="s">
        <v>206</v>
      </c>
      <c r="S287" s="4"/>
      <c r="T287" s="1493"/>
      <c r="U287" s="1493"/>
      <c r="V287" s="1493"/>
      <c r="W287" s="4" t="s">
        <v>89</v>
      </c>
      <c r="Y287" s="1398"/>
      <c r="Z287" s="1398"/>
      <c r="AA287" s="1398"/>
      <c r="AB287" s="1398"/>
      <c r="AC287" s="1398"/>
      <c r="AD287" s="1398"/>
    </row>
    <row r="288" spans="1:51" ht="13" customHeight="1">
      <c r="D288" s="4" t="s">
        <v>90</v>
      </c>
      <c r="E288" s="4"/>
      <c r="F288" s="4"/>
      <c r="L288" s="1531" t="s">
        <v>2677</v>
      </c>
      <c r="M288" s="1531"/>
      <c r="N288" s="1531"/>
      <c r="O288" s="1531"/>
      <c r="P288" s="1531"/>
      <c r="Q288" s="1531"/>
      <c r="R288" s="1531"/>
      <c r="S288" s="1531"/>
      <c r="T288" s="1531"/>
      <c r="U288" s="1531"/>
      <c r="V288" s="1531"/>
      <c r="W288" s="1531"/>
      <c r="X288" s="1531"/>
      <c r="Y288" s="1531"/>
      <c r="Z288" s="1531"/>
      <c r="AA288" s="1531"/>
      <c r="AB288" s="1531"/>
      <c r="AC288" s="1531"/>
      <c r="AD288" s="1531"/>
      <c r="AF288" s="4"/>
      <c r="AG288" s="4"/>
      <c r="AH288" s="4"/>
      <c r="AI288" s="4"/>
      <c r="AJ288" s="4"/>
      <c r="AU288" s="3"/>
      <c r="AV288" s="3"/>
      <c r="AW288" s="3"/>
      <c r="AX288" s="3"/>
      <c r="AY288" s="3"/>
    </row>
    <row r="289" spans="1:51" ht="13" customHeight="1">
      <c r="D289" s="3" t="s">
        <v>622</v>
      </c>
      <c r="E289" s="3"/>
      <c r="F289" s="3"/>
      <c r="G289" s="3"/>
      <c r="H289" s="3"/>
      <c r="I289" s="3"/>
      <c r="L289" s="1518" t="s">
        <v>2678</v>
      </c>
      <c r="M289" s="1518"/>
      <c r="N289" s="1518"/>
      <c r="O289" s="1518"/>
      <c r="P289" s="1518"/>
      <c r="Q289" s="1518"/>
      <c r="R289" s="1518"/>
      <c r="S289" s="1518"/>
      <c r="T289" s="1518"/>
      <c r="U289" s="1518"/>
      <c r="V289" s="1518"/>
      <c r="W289" s="1518"/>
      <c r="X289" s="1518"/>
      <c r="Y289" s="1518"/>
      <c r="Z289" s="1518"/>
      <c r="AA289" s="1518"/>
      <c r="AB289" s="1518"/>
      <c r="AC289" s="1518"/>
      <c r="AD289" s="1518"/>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36" t="s">
        <v>540</v>
      </c>
      <c r="B291" s="1536"/>
      <c r="C291" s="1536"/>
      <c r="D291" s="1536"/>
      <c r="E291" s="1536"/>
      <c r="F291" s="1536"/>
      <c r="G291" s="1536"/>
      <c r="H291" s="1536"/>
      <c r="I291" s="1536"/>
      <c r="J291" s="1536"/>
      <c r="K291" s="1536"/>
      <c r="L291" s="1536"/>
      <c r="M291" s="1536"/>
      <c r="N291" s="1536"/>
      <c r="O291" s="1536"/>
      <c r="P291" s="1536"/>
      <c r="Q291" s="1536"/>
      <c r="R291" s="1536"/>
      <c r="S291" s="1536"/>
      <c r="T291" s="1536"/>
      <c r="U291" s="1536"/>
      <c r="V291" s="1536"/>
      <c r="W291" s="1536"/>
      <c r="X291" s="1536"/>
      <c r="Y291" s="1536"/>
      <c r="Z291" s="1536"/>
      <c r="AA291" s="1536"/>
      <c r="AB291" s="1536"/>
      <c r="AC291" s="1536"/>
      <c r="AD291" s="1536"/>
      <c r="AE291" s="1536"/>
      <c r="AF291" s="1536"/>
      <c r="AG291" s="1536"/>
      <c r="AH291" s="1536"/>
      <c r="AI291" s="1536"/>
      <c r="AJ291" s="1536"/>
      <c r="AK291" s="1536"/>
      <c r="AL291" s="1536"/>
      <c r="AM291" s="1536"/>
      <c r="AN291" s="1536"/>
      <c r="AO291" s="1536"/>
      <c r="AP291" s="1536"/>
      <c r="AQ291" s="1536"/>
      <c r="AR291" s="1536"/>
      <c r="AS291" s="1536"/>
      <c r="AT291" s="1536"/>
      <c r="AU291" s="95"/>
      <c r="AV291" s="95"/>
      <c r="AW291" s="95"/>
      <c r="AX291" s="95"/>
      <c r="AY291" s="95"/>
    </row>
    <row r="292" spans="1:51" ht="13" customHeight="1">
      <c r="A292" s="1536"/>
      <c r="B292" s="1536"/>
      <c r="C292" s="1536"/>
      <c r="D292" s="1536"/>
      <c r="E292" s="1536"/>
      <c r="F292" s="1536"/>
      <c r="G292" s="1536"/>
      <c r="H292" s="1536"/>
      <c r="I292" s="1536"/>
      <c r="J292" s="1536"/>
      <c r="K292" s="1536"/>
      <c r="L292" s="1536"/>
      <c r="M292" s="1536"/>
      <c r="N292" s="1536"/>
      <c r="O292" s="1536"/>
      <c r="P292" s="1536"/>
      <c r="Q292" s="1536"/>
      <c r="R292" s="1536"/>
      <c r="S292" s="1536"/>
      <c r="T292" s="1536"/>
      <c r="U292" s="1536"/>
      <c r="V292" s="1536"/>
      <c r="W292" s="1536"/>
      <c r="X292" s="1536"/>
      <c r="Y292" s="1536"/>
      <c r="Z292" s="1536"/>
      <c r="AA292" s="1536"/>
      <c r="AB292" s="1536"/>
      <c r="AC292" s="1536"/>
      <c r="AD292" s="1536"/>
      <c r="AE292" s="1536"/>
      <c r="AF292" s="1536"/>
      <c r="AG292" s="1536"/>
      <c r="AH292" s="1536"/>
      <c r="AI292" s="1536"/>
      <c r="AJ292" s="1536"/>
      <c r="AK292" s="1536"/>
      <c r="AL292" s="1536"/>
      <c r="AM292" s="1536"/>
      <c r="AN292" s="1536"/>
      <c r="AO292" s="1536"/>
      <c r="AP292" s="1536"/>
      <c r="AQ292" s="1536"/>
      <c r="AR292" s="1536"/>
      <c r="AS292" s="1536"/>
      <c r="AT292" s="1536"/>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34" t="s">
        <v>2679</v>
      </c>
      <c r="I296" s="1434"/>
      <c r="J296" s="1434"/>
      <c r="K296" s="1434"/>
      <c r="L296" s="1434"/>
      <c r="M296" s="1434"/>
      <c r="N296" s="1434"/>
      <c r="O296" s="1434"/>
      <c r="P296" s="1434"/>
      <c r="Q296" s="1434"/>
      <c r="R296" s="1434"/>
      <c r="T296" s="3" t="s">
        <v>566</v>
      </c>
      <c r="V296" s="3"/>
      <c r="W296" s="3"/>
      <c r="X296" s="3"/>
      <c r="Y296" s="3"/>
      <c r="AA296" s="1515" t="s">
        <v>2694</v>
      </c>
      <c r="AB296" s="1434"/>
      <c r="AC296" s="1434"/>
      <c r="AD296" s="1434"/>
      <c r="AE296" s="1434"/>
      <c r="AF296" s="1434"/>
      <c r="AG296" s="1434"/>
      <c r="AH296" s="1434"/>
      <c r="AI296" s="1434"/>
      <c r="AJ296" s="1434"/>
      <c r="AK296" s="1434"/>
    </row>
    <row r="297" spans="1:51" ht="13" customHeight="1">
      <c r="B297" s="3" t="s">
        <v>470</v>
      </c>
      <c r="C297" s="3"/>
      <c r="D297" s="3"/>
      <c r="E297" s="3"/>
      <c r="F297" s="3"/>
      <c r="H297" s="1441" t="s">
        <v>2656</v>
      </c>
      <c r="I297" s="1441"/>
      <c r="J297" s="1441"/>
      <c r="K297" s="1441"/>
      <c r="L297" s="1441"/>
      <c r="M297" s="1441"/>
      <c r="N297" s="1441"/>
      <c r="O297" s="1441"/>
      <c r="P297" s="1441"/>
      <c r="Q297" s="1441"/>
      <c r="R297" s="1441"/>
      <c r="T297" s="3" t="s">
        <v>470</v>
      </c>
      <c r="V297" s="3"/>
      <c r="W297" s="3"/>
      <c r="X297" s="3"/>
      <c r="Y297" s="3"/>
      <c r="AA297" s="1518" t="s">
        <v>2695</v>
      </c>
      <c r="AB297" s="1441"/>
      <c r="AC297" s="1441"/>
      <c r="AD297" s="1441"/>
      <c r="AE297" s="1441"/>
      <c r="AF297" s="1441"/>
      <c r="AG297" s="1441"/>
      <c r="AH297" s="1441"/>
      <c r="AI297" s="1441"/>
      <c r="AJ297" s="1441"/>
      <c r="AK297" s="1441"/>
    </row>
    <row r="298" spans="1:51" ht="13" customHeight="1">
      <c r="B298" s="3" t="s">
        <v>471</v>
      </c>
      <c r="C298" s="3"/>
      <c r="D298" s="3"/>
      <c r="E298" s="3"/>
      <c r="F298" s="3"/>
      <c r="H298" s="1441" t="s">
        <v>2680</v>
      </c>
      <c r="I298" s="1441"/>
      <c r="J298" s="1441"/>
      <c r="K298" s="1441"/>
      <c r="L298" s="1441"/>
      <c r="M298" s="1441"/>
      <c r="N298" s="1441"/>
      <c r="O298" s="1441"/>
      <c r="P298" s="1441"/>
      <c r="Q298" s="1441"/>
      <c r="R298" s="1441"/>
      <c r="T298" s="3" t="s">
        <v>75</v>
      </c>
      <c r="V298" s="3"/>
      <c r="W298" s="3"/>
      <c r="X298" s="3"/>
      <c r="Y298" s="3"/>
      <c r="AA298" s="1518" t="s">
        <v>2696</v>
      </c>
      <c r="AB298" s="1441"/>
      <c r="AC298" s="1441"/>
      <c r="AD298" s="1441"/>
      <c r="AE298" s="1441"/>
      <c r="AF298" s="1441"/>
      <c r="AG298" s="1441"/>
      <c r="AH298" s="1441"/>
      <c r="AI298" s="1441"/>
      <c r="AJ298" s="1441"/>
      <c r="AK298" s="1441"/>
    </row>
    <row r="299" spans="1:51" ht="13" customHeight="1">
      <c r="B299" s="3" t="s">
        <v>87</v>
      </c>
      <c r="C299" s="3"/>
      <c r="D299" s="3"/>
      <c r="E299" s="3"/>
      <c r="F299" s="3"/>
      <c r="H299" s="1441" t="s">
        <v>2644</v>
      </c>
      <c r="I299" s="1441"/>
      <c r="J299" s="1441"/>
      <c r="K299" s="1441"/>
      <c r="L299" s="1441"/>
      <c r="M299" s="1441"/>
      <c r="N299" s="1441"/>
      <c r="O299" s="1441"/>
      <c r="P299" s="1441"/>
      <c r="Q299" s="1441"/>
      <c r="R299" s="1441"/>
      <c r="T299" s="3" t="s">
        <v>87</v>
      </c>
      <c r="V299" s="3"/>
      <c r="W299" s="3"/>
      <c r="X299" s="3"/>
      <c r="Y299" s="3"/>
      <c r="AA299" s="1518" t="s">
        <v>2697</v>
      </c>
      <c r="AB299" s="1441"/>
      <c r="AC299" s="1441"/>
      <c r="AD299" s="1441"/>
      <c r="AE299" s="1441"/>
      <c r="AF299" s="1441"/>
      <c r="AG299" s="1441"/>
      <c r="AH299" s="1441"/>
      <c r="AI299" s="1441"/>
      <c r="AJ299" s="1441"/>
      <c r="AK299" s="1441"/>
    </row>
    <row r="300" spans="1:51" ht="13" customHeight="1">
      <c r="B300" s="3" t="s">
        <v>88</v>
      </c>
      <c r="C300" s="3"/>
      <c r="D300" s="3"/>
      <c r="E300" s="3"/>
      <c r="F300" s="3"/>
      <c r="G300" s="3"/>
      <c r="H300" s="1571" t="s">
        <v>2681</v>
      </c>
      <c r="I300" s="1571"/>
      <c r="J300" s="1571"/>
      <c r="K300" s="1571"/>
      <c r="L300" s="1571"/>
      <c r="M300" s="1571"/>
      <c r="N300" s="4" t="s">
        <v>206</v>
      </c>
      <c r="O300" s="4"/>
      <c r="P300" s="1520"/>
      <c r="Q300" s="1520"/>
      <c r="R300" s="1520"/>
      <c r="S300" s="3"/>
      <c r="T300" s="3" t="s">
        <v>88</v>
      </c>
      <c r="V300" s="3"/>
      <c r="W300" s="3"/>
      <c r="X300" s="3"/>
      <c r="Y300" s="3"/>
      <c r="AA300" s="1571" t="s">
        <v>2698</v>
      </c>
      <c r="AB300" s="1572"/>
      <c r="AC300" s="1572"/>
      <c r="AD300" s="1572"/>
      <c r="AE300" s="1572"/>
      <c r="AF300" s="1572"/>
      <c r="AG300" s="4" t="s">
        <v>206</v>
      </c>
      <c r="AH300" s="4"/>
      <c r="AI300" s="1520"/>
      <c r="AJ300" s="1520"/>
      <c r="AK300" s="1520"/>
    </row>
    <row r="301" spans="1:51" ht="13" customHeight="1">
      <c r="B301" s="3" t="s">
        <v>89</v>
      </c>
      <c r="C301" s="3"/>
      <c r="D301" s="3"/>
      <c r="E301" s="3"/>
      <c r="F301" s="3"/>
      <c r="G301" s="3"/>
      <c r="H301" s="1398"/>
      <c r="I301" s="1398"/>
      <c r="J301" s="1398"/>
      <c r="K301" s="1398"/>
      <c r="L301" s="1398"/>
      <c r="M301" s="1398"/>
      <c r="N301" s="4"/>
      <c r="O301" s="4"/>
      <c r="P301" s="35"/>
      <c r="Q301" s="35"/>
      <c r="R301" s="35"/>
      <c r="S301" s="3"/>
      <c r="T301" s="3" t="s">
        <v>89</v>
      </c>
      <c r="V301" s="3"/>
      <c r="W301" s="3"/>
      <c r="X301" s="3"/>
      <c r="Y301" s="3"/>
      <c r="AA301" s="1398"/>
      <c r="AB301" s="1398"/>
      <c r="AC301" s="1398"/>
      <c r="AD301" s="1398"/>
      <c r="AE301" s="1398"/>
      <c r="AF301" s="1398"/>
      <c r="AG301" s="4"/>
      <c r="AH301" s="4"/>
      <c r="AI301" s="35"/>
      <c r="AJ301" s="35"/>
      <c r="AK301" s="35"/>
    </row>
    <row r="302" spans="1:51" ht="13" customHeight="1">
      <c r="B302" s="3" t="s">
        <v>76</v>
      </c>
      <c r="C302" s="3"/>
      <c r="D302" s="3"/>
      <c r="E302" s="3"/>
      <c r="F302" s="3"/>
      <c r="G302" s="3"/>
      <c r="H302" s="1441" t="s">
        <v>2660</v>
      </c>
      <c r="I302" s="1441"/>
      <c r="J302" s="1441"/>
      <c r="K302" s="1441"/>
      <c r="L302" s="1441"/>
      <c r="M302" s="1441"/>
      <c r="N302" s="1434"/>
      <c r="O302" s="1434"/>
      <c r="P302" s="1434"/>
      <c r="Q302" s="1434"/>
      <c r="R302" s="1434"/>
      <c r="S302" s="3"/>
      <c r="T302" s="3" t="s">
        <v>76</v>
      </c>
      <c r="V302" s="3"/>
      <c r="W302" s="3"/>
      <c r="X302" s="3"/>
      <c r="Y302" s="3"/>
      <c r="AA302" s="1518" t="s">
        <v>2699</v>
      </c>
      <c r="AB302" s="1441"/>
      <c r="AC302" s="1441"/>
      <c r="AD302" s="1441"/>
      <c r="AE302" s="1441"/>
      <c r="AF302" s="1441"/>
      <c r="AG302" s="1434"/>
      <c r="AH302" s="1434"/>
      <c r="AI302" s="1434"/>
      <c r="AJ302" s="1434"/>
      <c r="AK302" s="1434"/>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34" t="s">
        <v>2682</v>
      </c>
      <c r="I304" s="1434"/>
      <c r="J304" s="1434"/>
      <c r="K304" s="1434"/>
      <c r="L304" s="1434"/>
      <c r="M304" s="1434"/>
      <c r="N304" s="1434"/>
      <c r="O304" s="1434"/>
      <c r="P304" s="1434"/>
      <c r="Q304" s="1434"/>
      <c r="R304" s="1434"/>
      <c r="T304" s="3" t="s">
        <v>364</v>
      </c>
      <c r="V304" s="3"/>
      <c r="W304" s="3"/>
      <c r="X304" s="3"/>
      <c r="Y304" s="3"/>
      <c r="AA304" s="1434" t="s">
        <v>2688</v>
      </c>
      <c r="AB304" s="1434"/>
      <c r="AC304" s="1434"/>
      <c r="AD304" s="1434"/>
      <c r="AE304" s="1434"/>
      <c r="AF304" s="1434"/>
      <c r="AG304" s="1434"/>
      <c r="AH304" s="1434"/>
      <c r="AI304" s="1434"/>
      <c r="AJ304" s="1434"/>
      <c r="AK304" s="1434"/>
    </row>
    <row r="305" spans="2:72" ht="13" customHeight="1">
      <c r="B305" s="3" t="s">
        <v>470</v>
      </c>
      <c r="C305" s="3"/>
      <c r="D305" s="3"/>
      <c r="E305" s="3"/>
      <c r="F305" s="3"/>
      <c r="H305" s="1441" t="s">
        <v>2683</v>
      </c>
      <c r="I305" s="1441"/>
      <c r="J305" s="1441"/>
      <c r="K305" s="1441"/>
      <c r="L305" s="1441"/>
      <c r="M305" s="1441"/>
      <c r="N305" s="1441"/>
      <c r="O305" s="1441"/>
      <c r="P305" s="1441"/>
      <c r="Q305" s="1441"/>
      <c r="R305" s="1441"/>
      <c r="T305" s="3" t="s">
        <v>470</v>
      </c>
      <c r="V305" s="3"/>
      <c r="W305" s="3"/>
      <c r="X305" s="3"/>
      <c r="Y305" s="3"/>
      <c r="AA305" s="1441" t="s">
        <v>2689</v>
      </c>
      <c r="AB305" s="1441"/>
      <c r="AC305" s="1441"/>
      <c r="AD305" s="1441"/>
      <c r="AE305" s="1441"/>
      <c r="AF305" s="1441"/>
      <c r="AG305" s="1441"/>
      <c r="AH305" s="1441"/>
      <c r="AI305" s="1441"/>
      <c r="AJ305" s="1441"/>
      <c r="AK305" s="144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41" t="s">
        <v>2684</v>
      </c>
      <c r="I306" s="1441"/>
      <c r="J306" s="1441"/>
      <c r="K306" s="1441"/>
      <c r="L306" s="1441"/>
      <c r="M306" s="1441"/>
      <c r="N306" s="1441"/>
      <c r="O306" s="1441"/>
      <c r="P306" s="1441"/>
      <c r="Q306" s="1441"/>
      <c r="R306" s="1441"/>
      <c r="T306" s="3" t="s">
        <v>75</v>
      </c>
      <c r="V306" s="3"/>
      <c r="W306" s="3"/>
      <c r="X306" s="3"/>
      <c r="Y306" s="3"/>
      <c r="AA306" s="1441" t="s">
        <v>2690</v>
      </c>
      <c r="AB306" s="1441"/>
      <c r="AC306" s="1441"/>
      <c r="AD306" s="1441"/>
      <c r="AE306" s="1441"/>
      <c r="AF306" s="1441"/>
      <c r="AG306" s="1441"/>
      <c r="AH306" s="1441"/>
      <c r="AI306" s="1441"/>
      <c r="AJ306" s="1441"/>
      <c r="AK306" s="144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41" t="s">
        <v>2685</v>
      </c>
      <c r="I307" s="1441"/>
      <c r="J307" s="1441"/>
      <c r="K307" s="1441"/>
      <c r="L307" s="1441"/>
      <c r="M307" s="1441"/>
      <c r="N307" s="1441"/>
      <c r="O307" s="1441"/>
      <c r="P307" s="1441"/>
      <c r="Q307" s="1441"/>
      <c r="R307" s="1441"/>
      <c r="T307" s="3" t="s">
        <v>87</v>
      </c>
      <c r="V307" s="3"/>
      <c r="W307" s="3"/>
      <c r="X307" s="3"/>
      <c r="Y307" s="3"/>
      <c r="AA307" s="1441" t="s">
        <v>2691</v>
      </c>
      <c r="AB307" s="1441"/>
      <c r="AC307" s="1441"/>
      <c r="AD307" s="1441"/>
      <c r="AE307" s="1441"/>
      <c r="AF307" s="1441"/>
      <c r="AG307" s="1441"/>
      <c r="AH307" s="1441"/>
      <c r="AI307" s="1441"/>
      <c r="AJ307" s="1441"/>
      <c r="AK307" s="1441"/>
    </row>
    <row r="308" spans="2:72" ht="13" customHeight="1">
      <c r="B308" s="3" t="s">
        <v>88</v>
      </c>
      <c r="C308" s="3"/>
      <c r="D308" s="3"/>
      <c r="E308" s="3"/>
      <c r="F308" s="3"/>
      <c r="G308" s="3"/>
      <c r="H308" s="1571" t="s">
        <v>2686</v>
      </c>
      <c r="I308" s="1571"/>
      <c r="J308" s="1571"/>
      <c r="K308" s="1571"/>
      <c r="L308" s="1571"/>
      <c r="M308" s="1571"/>
      <c r="N308" s="4" t="s">
        <v>206</v>
      </c>
      <c r="O308" s="4"/>
      <c r="P308" s="1520"/>
      <c r="Q308" s="1520"/>
      <c r="R308" s="1520"/>
      <c r="S308" s="3"/>
      <c r="T308" s="3" t="s">
        <v>88</v>
      </c>
      <c r="V308" s="3"/>
      <c r="W308" s="3"/>
      <c r="X308" s="3"/>
      <c r="Y308" s="3"/>
      <c r="AA308" s="1571" t="s">
        <v>2692</v>
      </c>
      <c r="AB308" s="1571"/>
      <c r="AC308" s="1571"/>
      <c r="AD308" s="1571"/>
      <c r="AE308" s="1571"/>
      <c r="AF308" s="1571"/>
      <c r="AG308" s="4" t="s">
        <v>206</v>
      </c>
      <c r="AH308" s="4"/>
      <c r="AI308" s="1520"/>
      <c r="AJ308" s="1520"/>
      <c r="AK308" s="1520"/>
    </row>
    <row r="309" spans="2:72" ht="13" customHeight="1">
      <c r="B309" s="3" t="s">
        <v>89</v>
      </c>
      <c r="C309" s="3"/>
      <c r="D309" s="3"/>
      <c r="E309" s="3"/>
      <c r="F309" s="3"/>
      <c r="G309" s="3"/>
      <c r="H309" s="1398"/>
      <c r="I309" s="1398"/>
      <c r="J309" s="1398"/>
      <c r="K309" s="1398"/>
      <c r="L309" s="1398"/>
      <c r="M309" s="1398"/>
      <c r="N309" s="4"/>
      <c r="O309" s="4"/>
      <c r="P309" s="35"/>
      <c r="Q309" s="35"/>
      <c r="R309" s="35"/>
      <c r="S309" s="3"/>
      <c r="T309" s="3" t="s">
        <v>89</v>
      </c>
      <c r="V309" s="3"/>
      <c r="W309" s="3"/>
      <c r="X309" s="3"/>
      <c r="Y309" s="3"/>
      <c r="AA309" s="1398"/>
      <c r="AB309" s="1398"/>
      <c r="AC309" s="1398"/>
      <c r="AD309" s="1398"/>
      <c r="AE309" s="1398"/>
      <c r="AF309" s="1398"/>
      <c r="AG309" s="4"/>
      <c r="AH309" s="4"/>
      <c r="AI309" s="35"/>
      <c r="AJ309" s="35"/>
      <c r="AK309" s="35"/>
    </row>
    <row r="310" spans="2:72" ht="13" customHeight="1">
      <c r="B310" s="3" t="s">
        <v>76</v>
      </c>
      <c r="C310" s="3"/>
      <c r="D310" s="3"/>
      <c r="E310" s="3"/>
      <c r="F310" s="3"/>
      <c r="G310" s="3"/>
      <c r="H310" s="1441" t="s">
        <v>2687</v>
      </c>
      <c r="I310" s="1441"/>
      <c r="J310" s="1441"/>
      <c r="K310" s="1441"/>
      <c r="L310" s="1441"/>
      <c r="M310" s="1441"/>
      <c r="N310" s="1434"/>
      <c r="O310" s="1434"/>
      <c r="P310" s="1434"/>
      <c r="Q310" s="1434"/>
      <c r="R310" s="1434"/>
      <c r="S310" s="3"/>
      <c r="T310" s="3" t="s">
        <v>76</v>
      </c>
      <c r="V310" s="3"/>
      <c r="W310" s="3"/>
      <c r="X310" s="3"/>
      <c r="Y310" s="3"/>
      <c r="AA310" s="1441" t="s">
        <v>2693</v>
      </c>
      <c r="AB310" s="1441"/>
      <c r="AC310" s="1441"/>
      <c r="AD310" s="1441"/>
      <c r="AE310" s="1441"/>
      <c r="AF310" s="1441"/>
      <c r="AG310" s="1434"/>
      <c r="AH310" s="1434"/>
      <c r="AI310" s="1434"/>
      <c r="AJ310" s="1434"/>
      <c r="AK310" s="1434"/>
    </row>
    <row r="311" spans="2:72" ht="13" customHeight="1"/>
    <row r="312" spans="2:72" ht="13" customHeight="1">
      <c r="B312" s="3" t="s">
        <v>77</v>
      </c>
      <c r="C312" s="3"/>
      <c r="D312" s="3"/>
      <c r="E312" s="3"/>
      <c r="F312" s="3"/>
      <c r="H312" s="1434" t="s">
        <v>2700</v>
      </c>
      <c r="I312" s="1434"/>
      <c r="J312" s="1434"/>
      <c r="K312" s="1434"/>
      <c r="L312" s="1434"/>
      <c r="M312" s="1434"/>
      <c r="N312" s="1434"/>
      <c r="O312" s="1434"/>
      <c r="P312" s="1434"/>
      <c r="Q312" s="1434"/>
      <c r="R312" s="1434"/>
      <c r="T312" s="4" t="s">
        <v>877</v>
      </c>
      <c r="V312" s="3"/>
      <c r="W312" s="3"/>
      <c r="X312" s="3"/>
      <c r="Y312" s="3"/>
      <c r="AA312" s="1434" t="s">
        <v>2705</v>
      </c>
      <c r="AB312" s="1434"/>
      <c r="AC312" s="1434"/>
      <c r="AD312" s="1434"/>
      <c r="AE312" s="1434"/>
      <c r="AF312" s="1434"/>
      <c r="AG312" s="1434"/>
      <c r="AH312" s="1434"/>
      <c r="AI312" s="1434"/>
      <c r="AJ312" s="1434"/>
      <c r="AK312" s="1434"/>
    </row>
    <row r="313" spans="2:72" ht="13" customHeight="1">
      <c r="B313" s="3" t="s">
        <v>470</v>
      </c>
      <c r="C313" s="3"/>
      <c r="D313" s="3"/>
      <c r="E313" s="3"/>
      <c r="F313" s="3"/>
      <c r="H313" s="1441" t="s">
        <v>2701</v>
      </c>
      <c r="I313" s="1441"/>
      <c r="J313" s="1441"/>
      <c r="K313" s="1441"/>
      <c r="L313" s="1441"/>
      <c r="M313" s="1441"/>
      <c r="N313" s="1441"/>
      <c r="O313" s="1441"/>
      <c r="P313" s="1441"/>
      <c r="Q313" s="1441"/>
      <c r="R313" s="1441"/>
      <c r="T313" s="3" t="s">
        <v>470</v>
      </c>
      <c r="V313" s="3"/>
      <c r="W313" s="3"/>
      <c r="X313" s="3"/>
      <c r="Y313" s="3"/>
      <c r="AA313" s="1441" t="s">
        <v>2706</v>
      </c>
      <c r="AB313" s="1441"/>
      <c r="AC313" s="1441"/>
      <c r="AD313" s="1441"/>
      <c r="AE313" s="1441"/>
      <c r="AF313" s="1441"/>
      <c r="AG313" s="1441"/>
      <c r="AH313" s="1441"/>
      <c r="AI313" s="1441"/>
      <c r="AJ313" s="1441"/>
      <c r="AK313" s="1441"/>
    </row>
    <row r="314" spans="2:72" ht="13" customHeight="1">
      <c r="B314" s="3" t="s">
        <v>471</v>
      </c>
      <c r="C314" s="3"/>
      <c r="D314" s="3"/>
      <c r="E314" s="3"/>
      <c r="F314" s="3"/>
      <c r="H314" s="1441" t="s">
        <v>2702</v>
      </c>
      <c r="I314" s="1441"/>
      <c r="J314" s="1441"/>
      <c r="K314" s="1441"/>
      <c r="L314" s="1441"/>
      <c r="M314" s="1441"/>
      <c r="N314" s="1441"/>
      <c r="O314" s="1441"/>
      <c r="P314" s="1441"/>
      <c r="Q314" s="1441"/>
      <c r="R314" s="1441"/>
      <c r="T314" s="3" t="s">
        <v>75</v>
      </c>
      <c r="V314" s="3"/>
      <c r="W314" s="3"/>
      <c r="X314" s="3"/>
      <c r="Y314" s="3"/>
      <c r="AA314" s="1441" t="s">
        <v>2707</v>
      </c>
      <c r="AB314" s="1441"/>
      <c r="AC314" s="1441"/>
      <c r="AD314" s="1441"/>
      <c r="AE314" s="1441"/>
      <c r="AF314" s="1441"/>
      <c r="AG314" s="1441"/>
      <c r="AH314" s="1441"/>
      <c r="AI314" s="1441"/>
      <c r="AJ314" s="1441"/>
      <c r="AK314" s="1441"/>
    </row>
    <row r="315" spans="2:72" ht="13" customHeight="1">
      <c r="B315" s="3" t="s">
        <v>87</v>
      </c>
      <c r="C315" s="3"/>
      <c r="D315" s="3"/>
      <c r="E315" s="3"/>
      <c r="F315" s="3"/>
      <c r="H315" s="1441" t="s">
        <v>2703</v>
      </c>
      <c r="I315" s="1441"/>
      <c r="J315" s="1441"/>
      <c r="K315" s="1441"/>
      <c r="L315" s="1441"/>
      <c r="M315" s="1441"/>
      <c r="N315" s="1441"/>
      <c r="O315" s="1441"/>
      <c r="P315" s="1441"/>
      <c r="Q315" s="1441"/>
      <c r="R315" s="1441"/>
      <c r="T315" s="3" t="s">
        <v>87</v>
      </c>
      <c r="V315" s="3"/>
      <c r="W315" s="3"/>
      <c r="X315" s="3"/>
      <c r="Y315" s="3"/>
      <c r="AA315" s="1441" t="s">
        <v>2708</v>
      </c>
      <c r="AB315" s="1441"/>
      <c r="AC315" s="1441"/>
      <c r="AD315" s="1441"/>
      <c r="AE315" s="1441"/>
      <c r="AF315" s="1441"/>
      <c r="AG315" s="1441"/>
      <c r="AH315" s="1441"/>
      <c r="AI315" s="1441"/>
      <c r="AJ315" s="1441"/>
      <c r="AK315" s="1441"/>
    </row>
    <row r="316" spans="2:72" ht="13" customHeight="1">
      <c r="B316" s="3" t="s">
        <v>88</v>
      </c>
      <c r="C316" s="3"/>
      <c r="D316" s="3"/>
      <c r="E316" s="3"/>
      <c r="F316" s="3"/>
      <c r="G316" s="3"/>
      <c r="H316" s="1571">
        <v>4254535783</v>
      </c>
      <c r="I316" s="1571"/>
      <c r="J316" s="1571"/>
      <c r="K316" s="1571"/>
      <c r="L316" s="1571"/>
      <c r="M316" s="1571"/>
      <c r="N316" s="4" t="s">
        <v>206</v>
      </c>
      <c r="O316" s="4"/>
      <c r="P316" s="1520"/>
      <c r="Q316" s="1520"/>
      <c r="R316" s="1520"/>
      <c r="S316" s="3"/>
      <c r="T316" s="3" t="s">
        <v>88</v>
      </c>
      <c r="V316" s="3"/>
      <c r="W316" s="3"/>
      <c r="X316" s="3"/>
      <c r="Y316" s="3"/>
      <c r="AA316" s="1571" t="s">
        <v>2709</v>
      </c>
      <c r="AB316" s="1571"/>
      <c r="AC316" s="1571"/>
      <c r="AD316" s="1571"/>
      <c r="AE316" s="1571"/>
      <c r="AF316" s="1571"/>
      <c r="AG316" s="4" t="s">
        <v>206</v>
      </c>
      <c r="AH316" s="4"/>
      <c r="AI316" s="1520"/>
      <c r="AJ316" s="1520"/>
      <c r="AK316" s="1520"/>
    </row>
    <row r="317" spans="2:72" ht="13" customHeight="1">
      <c r="B317" s="3" t="s">
        <v>89</v>
      </c>
      <c r="C317" s="3"/>
      <c r="D317" s="3"/>
      <c r="E317" s="3"/>
      <c r="F317" s="3"/>
      <c r="G317" s="3"/>
      <c r="H317" s="1398"/>
      <c r="I317" s="1398"/>
      <c r="J317" s="1398"/>
      <c r="K317" s="1398"/>
      <c r="L317" s="1398"/>
      <c r="M317" s="1398"/>
      <c r="N317" s="4"/>
      <c r="O317" s="4"/>
      <c r="P317" s="35"/>
      <c r="Q317" s="35"/>
      <c r="R317" s="35"/>
      <c r="S317" s="3"/>
      <c r="T317" s="3" t="s">
        <v>89</v>
      </c>
      <c r="V317" s="3"/>
      <c r="W317" s="3"/>
      <c r="X317" s="3"/>
      <c r="Y317" s="3"/>
      <c r="AA317" s="1398"/>
      <c r="AB317" s="1398"/>
      <c r="AC317" s="1398"/>
      <c r="AD317" s="1398"/>
      <c r="AE317" s="1398"/>
      <c r="AF317" s="1398"/>
      <c r="AG317" s="4"/>
      <c r="AH317" s="4"/>
      <c r="AI317" s="35"/>
      <c r="AJ317" s="35"/>
      <c r="AK317" s="35"/>
    </row>
    <row r="318" spans="2:72" ht="13" customHeight="1">
      <c r="B318" s="3" t="s">
        <v>76</v>
      </c>
      <c r="C318" s="3"/>
      <c r="D318" s="3"/>
      <c r="E318" s="3"/>
      <c r="F318" s="3"/>
      <c r="G318" s="3"/>
      <c r="H318" s="1441" t="s">
        <v>2704</v>
      </c>
      <c r="I318" s="1441"/>
      <c r="J318" s="1441"/>
      <c r="K318" s="1441"/>
      <c r="L318" s="1441"/>
      <c r="M318" s="1441"/>
      <c r="N318" s="1434"/>
      <c r="O318" s="1434"/>
      <c r="P318" s="1434"/>
      <c r="Q318" s="1434"/>
      <c r="R318" s="1434"/>
      <c r="S318" s="3"/>
      <c r="T318" s="3" t="s">
        <v>76</v>
      </c>
      <c r="V318" s="3"/>
      <c r="W318" s="3"/>
      <c r="X318" s="3"/>
      <c r="Y318" s="3"/>
      <c r="AA318" s="1441" t="s">
        <v>2710</v>
      </c>
      <c r="AB318" s="1441"/>
      <c r="AC318" s="1441"/>
      <c r="AD318" s="1441"/>
      <c r="AE318" s="1441"/>
      <c r="AF318" s="1441"/>
      <c r="AG318" s="1434"/>
      <c r="AH318" s="1434"/>
      <c r="AI318" s="1434"/>
      <c r="AJ318" s="1434"/>
      <c r="AK318" s="1434"/>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34" t="s">
        <v>2711</v>
      </c>
      <c r="I320" s="1434"/>
      <c r="J320" s="1434"/>
      <c r="K320" s="1434"/>
      <c r="L320" s="1434"/>
      <c r="M320" s="1434"/>
      <c r="N320" s="1434"/>
      <c r="O320" s="1434"/>
      <c r="P320" s="1434"/>
      <c r="Q320" s="1434"/>
      <c r="R320" s="1434"/>
      <c r="S320" s="3"/>
      <c r="T320" s="3" t="s">
        <v>365</v>
      </c>
      <c r="V320" s="3"/>
      <c r="W320" s="3"/>
      <c r="X320" s="3"/>
      <c r="Y320" s="3"/>
      <c r="AA320" s="1515" t="s">
        <v>2778</v>
      </c>
      <c r="AB320" s="1434"/>
      <c r="AC320" s="1434"/>
      <c r="AD320" s="1434"/>
      <c r="AE320" s="1434"/>
      <c r="AF320" s="1434"/>
      <c r="AG320" s="1434"/>
      <c r="AH320" s="1434"/>
      <c r="AI320" s="1434"/>
      <c r="AJ320" s="1434"/>
      <c r="AK320" s="1434"/>
    </row>
    <row r="321" spans="2:37" ht="13" customHeight="1">
      <c r="B321" s="3" t="s">
        <v>470</v>
      </c>
      <c r="C321" s="3"/>
      <c r="D321" s="3"/>
      <c r="E321" s="3"/>
      <c r="F321" s="3"/>
      <c r="H321" s="1441" t="s">
        <v>2712</v>
      </c>
      <c r="I321" s="1441"/>
      <c r="J321" s="1441"/>
      <c r="K321" s="1441"/>
      <c r="L321" s="1441"/>
      <c r="M321" s="1441"/>
      <c r="N321" s="1441"/>
      <c r="O321" s="1441"/>
      <c r="P321" s="1441"/>
      <c r="Q321" s="1441"/>
      <c r="R321" s="1441"/>
      <c r="S321" s="3"/>
      <c r="T321" s="3" t="s">
        <v>470</v>
      </c>
      <c r="V321" s="3"/>
      <c r="W321" s="3"/>
      <c r="X321" s="3"/>
      <c r="Y321" s="3"/>
      <c r="AA321" s="1441" t="s">
        <v>2779</v>
      </c>
      <c r="AB321" s="1441"/>
      <c r="AC321" s="1441"/>
      <c r="AD321" s="1441"/>
      <c r="AE321" s="1441"/>
      <c r="AF321" s="1441"/>
      <c r="AG321" s="1441"/>
      <c r="AH321" s="1441"/>
      <c r="AI321" s="1441"/>
      <c r="AJ321" s="1441"/>
      <c r="AK321" s="1441"/>
    </row>
    <row r="322" spans="2:37" ht="13" customHeight="1">
      <c r="B322" s="3" t="s">
        <v>471</v>
      </c>
      <c r="C322" s="3"/>
      <c r="D322" s="3"/>
      <c r="E322" s="3"/>
      <c r="F322" s="3"/>
      <c r="H322" s="1441" t="s">
        <v>2713</v>
      </c>
      <c r="I322" s="1441"/>
      <c r="J322" s="1441"/>
      <c r="K322" s="1441"/>
      <c r="L322" s="1441"/>
      <c r="M322" s="1441"/>
      <c r="N322" s="1441"/>
      <c r="O322" s="1441"/>
      <c r="P322" s="1441"/>
      <c r="Q322" s="1441"/>
      <c r="R322" s="1441"/>
      <c r="S322" s="3"/>
      <c r="T322" s="3" t="s">
        <v>75</v>
      </c>
      <c r="V322" s="3"/>
      <c r="W322" s="3"/>
      <c r="X322" s="3"/>
      <c r="Y322" s="3"/>
      <c r="AA322" s="1441" t="s">
        <v>2780</v>
      </c>
      <c r="AB322" s="1441"/>
      <c r="AC322" s="1441"/>
      <c r="AD322" s="1441"/>
      <c r="AE322" s="1441"/>
      <c r="AF322" s="1441"/>
      <c r="AG322" s="1441"/>
      <c r="AH322" s="1441"/>
      <c r="AI322" s="1441"/>
      <c r="AJ322" s="1441"/>
      <c r="AK322" s="1441"/>
    </row>
    <row r="323" spans="2:37" ht="13" customHeight="1">
      <c r="B323" s="3" t="s">
        <v>87</v>
      </c>
      <c r="C323" s="3"/>
      <c r="D323" s="3"/>
      <c r="E323" s="3"/>
      <c r="F323" s="3"/>
      <c r="H323" s="1441" t="s">
        <v>2703</v>
      </c>
      <c r="I323" s="1441"/>
      <c r="J323" s="1441"/>
      <c r="K323" s="1441"/>
      <c r="L323" s="1441"/>
      <c r="M323" s="1441"/>
      <c r="N323" s="1441"/>
      <c r="O323" s="1441"/>
      <c r="P323" s="1441"/>
      <c r="Q323" s="1441"/>
      <c r="R323" s="1441"/>
      <c r="S323" s="3"/>
      <c r="T323" s="3" t="s">
        <v>87</v>
      </c>
      <c r="V323" s="3"/>
      <c r="W323" s="3"/>
      <c r="X323" s="3"/>
      <c r="Y323" s="3"/>
      <c r="AA323" s="1441" t="s">
        <v>2781</v>
      </c>
      <c r="AB323" s="1441"/>
      <c r="AC323" s="1441"/>
      <c r="AD323" s="1441"/>
      <c r="AE323" s="1441"/>
      <c r="AF323" s="1441"/>
      <c r="AG323" s="1441"/>
      <c r="AH323" s="1441"/>
      <c r="AI323" s="1441"/>
      <c r="AJ323" s="1441"/>
      <c r="AK323" s="1441"/>
    </row>
    <row r="324" spans="2:37" ht="13" customHeight="1">
      <c r="B324" s="3" t="s">
        <v>88</v>
      </c>
      <c r="C324" s="3"/>
      <c r="D324" s="3"/>
      <c r="E324" s="3"/>
      <c r="F324" s="3"/>
      <c r="G324" s="3"/>
      <c r="H324" s="1571" t="s">
        <v>2714</v>
      </c>
      <c r="I324" s="1571"/>
      <c r="J324" s="1571"/>
      <c r="K324" s="1571"/>
      <c r="L324" s="1571"/>
      <c r="M324" s="1571"/>
      <c r="N324" s="4" t="s">
        <v>206</v>
      </c>
      <c r="O324" s="4"/>
      <c r="P324" s="1520"/>
      <c r="Q324" s="1520"/>
      <c r="R324" s="1520"/>
      <c r="S324" s="3"/>
      <c r="T324" s="3" t="s">
        <v>88</v>
      </c>
      <c r="V324" s="3"/>
      <c r="W324" s="3"/>
      <c r="X324" s="3"/>
      <c r="Y324" s="3"/>
      <c r="AA324" s="1571" t="s">
        <v>2782</v>
      </c>
      <c r="AB324" s="1571"/>
      <c r="AC324" s="1571"/>
      <c r="AD324" s="1571"/>
      <c r="AE324" s="1571"/>
      <c r="AF324" s="1571"/>
      <c r="AG324" s="4" t="s">
        <v>206</v>
      </c>
      <c r="AH324" s="4"/>
      <c r="AI324" s="1520"/>
      <c r="AJ324" s="1520"/>
      <c r="AK324" s="1520"/>
    </row>
    <row r="325" spans="2:37" ht="13" customHeight="1">
      <c r="B325" s="3" t="s">
        <v>89</v>
      </c>
      <c r="C325" s="3"/>
      <c r="D325" s="3"/>
      <c r="E325" s="3"/>
      <c r="F325" s="3"/>
      <c r="G325" s="3"/>
      <c r="H325" s="1398"/>
      <c r="I325" s="1398"/>
      <c r="J325" s="1398"/>
      <c r="K325" s="1398"/>
      <c r="L325" s="1398"/>
      <c r="M325" s="1398"/>
      <c r="N325" s="4"/>
      <c r="O325" s="4"/>
      <c r="P325" s="35"/>
      <c r="Q325" s="35"/>
      <c r="R325" s="35"/>
      <c r="S325" s="3"/>
      <c r="T325" s="3" t="s">
        <v>89</v>
      </c>
      <c r="V325" s="3"/>
      <c r="W325" s="3"/>
      <c r="X325" s="3"/>
      <c r="Y325" s="3"/>
      <c r="AA325" s="1398"/>
      <c r="AB325" s="1398"/>
      <c r="AC325" s="1398"/>
      <c r="AD325" s="1398"/>
      <c r="AE325" s="1398"/>
      <c r="AF325" s="1398"/>
      <c r="AG325" s="4"/>
      <c r="AH325" s="4"/>
      <c r="AI325" s="35"/>
      <c r="AJ325" s="35"/>
      <c r="AK325" s="35"/>
    </row>
    <row r="326" spans="2:37" ht="13" customHeight="1">
      <c r="B326" s="3" t="s">
        <v>76</v>
      </c>
      <c r="C326" s="3"/>
      <c r="D326" s="3"/>
      <c r="E326" s="3"/>
      <c r="F326" s="3"/>
      <c r="G326" s="3"/>
      <c r="H326" s="1518" t="s">
        <v>2715</v>
      </c>
      <c r="I326" s="1441"/>
      <c r="J326" s="1441"/>
      <c r="K326" s="1441"/>
      <c r="L326" s="1441"/>
      <c r="M326" s="1441"/>
      <c r="N326" s="1434"/>
      <c r="O326" s="1434"/>
      <c r="P326" s="1434"/>
      <c r="Q326" s="1434"/>
      <c r="R326" s="1434"/>
      <c r="S326" s="3"/>
      <c r="T326" s="3" t="s">
        <v>76</v>
      </c>
      <c r="V326" s="3"/>
      <c r="W326" s="3"/>
      <c r="X326" s="3"/>
      <c r="Y326" s="3"/>
      <c r="AA326" s="1441" t="s">
        <v>2783</v>
      </c>
      <c r="AB326" s="1441"/>
      <c r="AC326" s="1441"/>
      <c r="AD326" s="1441"/>
      <c r="AE326" s="1441"/>
      <c r="AF326" s="1441"/>
      <c r="AG326" s="1434"/>
      <c r="AH326" s="1434"/>
      <c r="AI326" s="1434"/>
      <c r="AJ326" s="1434"/>
      <c r="AK326" s="1434"/>
    </row>
    <row r="327" spans="2:37" ht="13" customHeight="1"/>
    <row r="328" spans="2:37" ht="13" customHeight="1">
      <c r="B328" s="4" t="s">
        <v>907</v>
      </c>
      <c r="C328" s="3"/>
      <c r="D328" s="3"/>
      <c r="E328" s="3"/>
      <c r="F328" s="3"/>
      <c r="H328" s="1434"/>
      <c r="I328" s="1434"/>
      <c r="J328" s="1434"/>
      <c r="K328" s="1434"/>
      <c r="L328" s="1434"/>
      <c r="M328" s="1434"/>
      <c r="N328" s="1434"/>
      <c r="O328" s="1434"/>
      <c r="P328" s="1434"/>
      <c r="Q328" s="1434"/>
      <c r="R328" s="1434"/>
      <c r="T328" s="3" t="s">
        <v>366</v>
      </c>
      <c r="V328" s="3"/>
      <c r="W328" s="3"/>
      <c r="X328" s="3"/>
      <c r="Y328" s="3"/>
      <c r="AA328" s="1434" t="s">
        <v>2711</v>
      </c>
      <c r="AB328" s="1434"/>
      <c r="AC328" s="1434"/>
      <c r="AD328" s="1434"/>
      <c r="AE328" s="1434"/>
      <c r="AF328" s="1434"/>
      <c r="AG328" s="1434"/>
      <c r="AH328" s="1434"/>
      <c r="AI328" s="1434"/>
      <c r="AJ328" s="1434"/>
      <c r="AK328" s="1434"/>
    </row>
    <row r="329" spans="2:37" ht="13" customHeight="1">
      <c r="B329" s="3" t="s">
        <v>470</v>
      </c>
      <c r="C329" s="3"/>
      <c r="D329" s="3"/>
      <c r="E329" s="3"/>
      <c r="F329" s="3"/>
      <c r="H329" s="1441"/>
      <c r="I329" s="1441"/>
      <c r="J329" s="1441"/>
      <c r="K329" s="1441"/>
      <c r="L329" s="1441"/>
      <c r="M329" s="1441"/>
      <c r="N329" s="1441"/>
      <c r="O329" s="1441"/>
      <c r="P329" s="1441"/>
      <c r="Q329" s="1441"/>
      <c r="R329" s="1441"/>
      <c r="T329" s="3" t="s">
        <v>470</v>
      </c>
      <c r="V329" s="3"/>
      <c r="W329" s="3"/>
      <c r="X329" s="3"/>
      <c r="Y329" s="3"/>
      <c r="AA329" s="1441" t="s">
        <v>2712</v>
      </c>
      <c r="AB329" s="1441"/>
      <c r="AC329" s="1441"/>
      <c r="AD329" s="1441"/>
      <c r="AE329" s="1441"/>
      <c r="AF329" s="1441"/>
      <c r="AG329" s="1441"/>
      <c r="AH329" s="1441"/>
      <c r="AI329" s="1441"/>
      <c r="AJ329" s="1441"/>
      <c r="AK329" s="1441"/>
    </row>
    <row r="330" spans="2:37" ht="13" customHeight="1">
      <c r="B330" s="3" t="s">
        <v>471</v>
      </c>
      <c r="C330" s="3"/>
      <c r="D330" s="3"/>
      <c r="E330" s="3"/>
      <c r="F330" s="3"/>
      <c r="H330" s="1441"/>
      <c r="I330" s="1441"/>
      <c r="J330" s="1441"/>
      <c r="K330" s="1441"/>
      <c r="L330" s="1441"/>
      <c r="M330" s="1441"/>
      <c r="N330" s="1441"/>
      <c r="O330" s="1441"/>
      <c r="P330" s="1441"/>
      <c r="Q330" s="1441"/>
      <c r="R330" s="1441"/>
      <c r="T330" s="3" t="s">
        <v>75</v>
      </c>
      <c r="V330" s="3"/>
      <c r="W330" s="3"/>
      <c r="X330" s="3"/>
      <c r="Y330" s="3"/>
      <c r="AA330" s="1441" t="s">
        <v>2713</v>
      </c>
      <c r="AB330" s="1441"/>
      <c r="AC330" s="1441"/>
      <c r="AD330" s="1441"/>
      <c r="AE330" s="1441"/>
      <c r="AF330" s="1441"/>
      <c r="AG330" s="1441"/>
      <c r="AH330" s="1441"/>
      <c r="AI330" s="1441"/>
      <c r="AJ330" s="1441"/>
      <c r="AK330" s="1441"/>
    </row>
    <row r="331" spans="2:37" ht="13" customHeight="1">
      <c r="B331" s="3" t="s">
        <v>87</v>
      </c>
      <c r="C331" s="3"/>
      <c r="D331" s="3"/>
      <c r="E331" s="3"/>
      <c r="F331" s="3"/>
      <c r="H331" s="1441"/>
      <c r="I331" s="1441"/>
      <c r="J331" s="1441"/>
      <c r="K331" s="1441"/>
      <c r="L331" s="1441"/>
      <c r="M331" s="1441"/>
      <c r="N331" s="1441"/>
      <c r="O331" s="1441"/>
      <c r="P331" s="1441"/>
      <c r="Q331" s="1441"/>
      <c r="R331" s="1441"/>
      <c r="T331" s="3" t="s">
        <v>87</v>
      </c>
      <c r="V331" s="3"/>
      <c r="W331" s="3"/>
      <c r="X331" s="3"/>
      <c r="Y331" s="3"/>
      <c r="AA331" s="1441" t="s">
        <v>2716</v>
      </c>
      <c r="AB331" s="1441"/>
      <c r="AC331" s="1441"/>
      <c r="AD331" s="1441"/>
      <c r="AE331" s="1441"/>
      <c r="AF331" s="1441"/>
      <c r="AG331" s="1441"/>
      <c r="AH331" s="1441"/>
      <c r="AI331" s="1441"/>
      <c r="AJ331" s="1441"/>
      <c r="AK331" s="1441"/>
    </row>
    <row r="332" spans="2:37" ht="13" customHeight="1">
      <c r="B332" s="3" t="s">
        <v>88</v>
      </c>
      <c r="C332" s="3"/>
      <c r="D332" s="3"/>
      <c r="E332" s="3"/>
      <c r="F332" s="3"/>
      <c r="G332" s="3"/>
      <c r="H332" s="1572"/>
      <c r="I332" s="1572"/>
      <c r="J332" s="1572"/>
      <c r="K332" s="1572"/>
      <c r="L332" s="1572"/>
      <c r="M332" s="1572"/>
      <c r="N332" s="4" t="s">
        <v>206</v>
      </c>
      <c r="O332" s="4"/>
      <c r="P332" s="1520"/>
      <c r="Q332" s="1520"/>
      <c r="R332" s="1520"/>
      <c r="S332" s="3"/>
      <c r="T332" s="3" t="s">
        <v>88</v>
      </c>
      <c r="V332" s="3"/>
      <c r="W332" s="3"/>
      <c r="X332" s="3"/>
      <c r="Y332" s="3"/>
      <c r="AA332" s="1571" t="s">
        <v>2718</v>
      </c>
      <c r="AB332" s="1571"/>
      <c r="AC332" s="1571"/>
      <c r="AD332" s="1571"/>
      <c r="AE332" s="1571"/>
      <c r="AF332" s="1571"/>
      <c r="AG332" s="4" t="s">
        <v>206</v>
      </c>
      <c r="AH332" s="4"/>
      <c r="AI332" s="1520"/>
      <c r="AJ332" s="1520"/>
      <c r="AK332" s="1520"/>
    </row>
    <row r="333" spans="2:37" ht="13" customHeight="1">
      <c r="B333" s="3" t="s">
        <v>89</v>
      </c>
      <c r="C333" s="3"/>
      <c r="D333" s="3"/>
      <c r="E333" s="3"/>
      <c r="F333" s="3"/>
      <c r="G333" s="3"/>
      <c r="H333" s="1398"/>
      <c r="I333" s="1398"/>
      <c r="J333" s="1398"/>
      <c r="K333" s="1398"/>
      <c r="L333" s="1398"/>
      <c r="M333" s="1398"/>
      <c r="N333" s="4"/>
      <c r="O333" s="4"/>
      <c r="P333" s="35"/>
      <c r="Q333" s="35"/>
      <c r="R333" s="35"/>
      <c r="S333" s="3"/>
      <c r="T333" s="3" t="s">
        <v>89</v>
      </c>
      <c r="V333" s="3"/>
      <c r="W333" s="3"/>
      <c r="X333" s="3"/>
      <c r="Y333" s="3"/>
      <c r="AA333" s="1398"/>
      <c r="AB333" s="1398"/>
      <c r="AC333" s="1398"/>
      <c r="AD333" s="1398"/>
      <c r="AE333" s="1398"/>
      <c r="AF333" s="1398"/>
      <c r="AG333" s="4"/>
      <c r="AH333" s="4"/>
      <c r="AI333" s="35"/>
      <c r="AJ333" s="35"/>
      <c r="AK333" s="35"/>
    </row>
    <row r="334" spans="2:37" ht="13" customHeight="1">
      <c r="B334" s="3" t="s">
        <v>76</v>
      </c>
      <c r="C334" s="3"/>
      <c r="D334" s="3"/>
      <c r="E334" s="3"/>
      <c r="F334" s="3"/>
      <c r="G334" s="3"/>
      <c r="H334" s="1441"/>
      <c r="I334" s="1441"/>
      <c r="J334" s="1441"/>
      <c r="K334" s="1441"/>
      <c r="L334" s="1441"/>
      <c r="M334" s="1441"/>
      <c r="N334" s="1434"/>
      <c r="O334" s="1434"/>
      <c r="P334" s="1434"/>
      <c r="Q334" s="1434"/>
      <c r="R334" s="1434"/>
      <c r="S334" s="3"/>
      <c r="T334" s="3" t="s">
        <v>76</v>
      </c>
      <c r="V334" s="3"/>
      <c r="W334" s="3"/>
      <c r="X334" s="3"/>
      <c r="Y334" s="3"/>
      <c r="AA334" s="1441" t="s">
        <v>2717</v>
      </c>
      <c r="AB334" s="1441"/>
      <c r="AC334" s="1441"/>
      <c r="AD334" s="1441"/>
      <c r="AE334" s="1441"/>
      <c r="AF334" s="1441"/>
      <c r="AG334" s="1434"/>
      <c r="AH334" s="1434"/>
      <c r="AI334" s="1434"/>
      <c r="AJ334" s="1434"/>
      <c r="AK334" s="1434"/>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34" t="s">
        <v>2711</v>
      </c>
      <c r="I336" s="1434"/>
      <c r="J336" s="1434"/>
      <c r="K336" s="1434"/>
      <c r="L336" s="1434"/>
      <c r="M336" s="1434"/>
      <c r="N336" s="1434"/>
      <c r="O336" s="1434"/>
      <c r="P336" s="1434"/>
      <c r="Q336" s="1434"/>
      <c r="R336" s="1434"/>
      <c r="T336" s="3" t="s">
        <v>368</v>
      </c>
      <c r="V336" s="3"/>
      <c r="W336" s="3"/>
      <c r="X336" s="3"/>
      <c r="Y336" s="3"/>
      <c r="AA336" s="1434"/>
      <c r="AB336" s="1434"/>
      <c r="AC336" s="1434"/>
      <c r="AD336" s="1434"/>
      <c r="AE336" s="1434"/>
      <c r="AF336" s="1434"/>
      <c r="AG336" s="1434"/>
      <c r="AH336" s="1434"/>
      <c r="AI336" s="1434"/>
      <c r="AJ336" s="1434"/>
      <c r="AK336" s="1434"/>
    </row>
    <row r="337" spans="2:66" ht="13" customHeight="1">
      <c r="B337" s="3" t="s">
        <v>470</v>
      </c>
      <c r="C337" s="3"/>
      <c r="D337" s="3"/>
      <c r="E337" s="3"/>
      <c r="F337" s="3"/>
      <c r="H337" s="1441" t="s">
        <v>2712</v>
      </c>
      <c r="I337" s="1441"/>
      <c r="J337" s="1441"/>
      <c r="K337" s="1441"/>
      <c r="L337" s="1441"/>
      <c r="M337" s="1441"/>
      <c r="N337" s="1441"/>
      <c r="O337" s="1441"/>
      <c r="P337" s="1441"/>
      <c r="Q337" s="1441"/>
      <c r="R337" s="1441"/>
      <c r="T337" s="3" t="s">
        <v>470</v>
      </c>
      <c r="V337" s="3"/>
      <c r="W337" s="3"/>
      <c r="X337" s="3"/>
      <c r="Y337" s="3"/>
      <c r="AA337" s="1441"/>
      <c r="AB337" s="1441"/>
      <c r="AC337" s="1441"/>
      <c r="AD337" s="1441"/>
      <c r="AE337" s="1441"/>
      <c r="AF337" s="1441"/>
      <c r="AG337" s="1441"/>
      <c r="AH337" s="1441"/>
      <c r="AI337" s="1441"/>
      <c r="AJ337" s="1441"/>
      <c r="AK337" s="1441"/>
    </row>
    <row r="338" spans="2:66" ht="13" customHeight="1">
      <c r="B338" s="3" t="s">
        <v>471</v>
      </c>
      <c r="C338" s="3"/>
      <c r="D338" s="3"/>
      <c r="E338" s="3"/>
      <c r="F338" s="3"/>
      <c r="H338" s="1441" t="s">
        <v>2713</v>
      </c>
      <c r="I338" s="1441"/>
      <c r="J338" s="1441"/>
      <c r="K338" s="1441"/>
      <c r="L338" s="1441"/>
      <c r="M338" s="1441"/>
      <c r="N338" s="1441"/>
      <c r="O338" s="1441"/>
      <c r="P338" s="1441"/>
      <c r="Q338" s="1441"/>
      <c r="R338" s="1441"/>
      <c r="T338" s="3" t="s">
        <v>75</v>
      </c>
      <c r="V338" s="3"/>
      <c r="W338" s="3"/>
      <c r="X338" s="3"/>
      <c r="Y338" s="3"/>
      <c r="AA338" s="1441"/>
      <c r="AB338" s="1441"/>
      <c r="AC338" s="1441"/>
      <c r="AD338" s="1441"/>
      <c r="AE338" s="1441"/>
      <c r="AF338" s="1441"/>
      <c r="AG338" s="1441"/>
      <c r="AH338" s="1441"/>
      <c r="AI338" s="1441"/>
      <c r="AJ338" s="1441"/>
      <c r="AK338" s="1441"/>
    </row>
    <row r="339" spans="2:66" ht="13" customHeight="1">
      <c r="B339" s="3" t="s">
        <v>87</v>
      </c>
      <c r="C339" s="3"/>
      <c r="D339" s="3"/>
      <c r="E339" s="3"/>
      <c r="F339" s="3"/>
      <c r="H339" s="1441" t="s">
        <v>2716</v>
      </c>
      <c r="I339" s="1441"/>
      <c r="J339" s="1441"/>
      <c r="K339" s="1441"/>
      <c r="L339" s="1441"/>
      <c r="M339" s="1441"/>
      <c r="N339" s="1441"/>
      <c r="O339" s="1441"/>
      <c r="P339" s="1441"/>
      <c r="Q339" s="1441"/>
      <c r="R339" s="1441"/>
      <c r="T339" s="3" t="s">
        <v>87</v>
      </c>
      <c r="V339" s="3"/>
      <c r="W339" s="3"/>
      <c r="X339" s="3"/>
      <c r="Y339" s="3"/>
      <c r="AA339" s="1441"/>
      <c r="AB339" s="1441"/>
      <c r="AC339" s="1441"/>
      <c r="AD339" s="1441"/>
      <c r="AE339" s="1441"/>
      <c r="AF339" s="1441"/>
      <c r="AG339" s="1441"/>
      <c r="AH339" s="1441"/>
      <c r="AI339" s="1441"/>
      <c r="AJ339" s="1441"/>
      <c r="AK339" s="1441"/>
    </row>
    <row r="340" spans="2:66" ht="13" customHeight="1">
      <c r="B340" s="3" t="s">
        <v>88</v>
      </c>
      <c r="C340" s="3"/>
      <c r="D340" s="3"/>
      <c r="E340" s="3"/>
      <c r="F340" s="3"/>
      <c r="G340" s="3"/>
      <c r="H340" s="1571" t="s">
        <v>2718</v>
      </c>
      <c r="I340" s="1571"/>
      <c r="J340" s="1571"/>
      <c r="K340" s="1571"/>
      <c r="L340" s="1571"/>
      <c r="M340" s="1571"/>
      <c r="N340" s="4" t="s">
        <v>206</v>
      </c>
      <c r="O340" s="4"/>
      <c r="P340" s="1520"/>
      <c r="Q340" s="1520"/>
      <c r="R340" s="1520"/>
      <c r="S340" s="3"/>
      <c r="T340" s="3" t="s">
        <v>88</v>
      </c>
      <c r="V340" s="3"/>
      <c r="W340" s="3"/>
      <c r="X340" s="3"/>
      <c r="Y340" s="3"/>
      <c r="AA340" s="1572"/>
      <c r="AB340" s="1572"/>
      <c r="AC340" s="1572"/>
      <c r="AD340" s="1572"/>
      <c r="AE340" s="1572"/>
      <c r="AF340" s="1572"/>
      <c r="AG340" s="4" t="s">
        <v>206</v>
      </c>
      <c r="AH340" s="4"/>
      <c r="AI340" s="1520"/>
      <c r="AJ340" s="1520"/>
      <c r="AK340" s="1520"/>
    </row>
    <row r="341" spans="2:66" ht="13" customHeight="1">
      <c r="B341" s="3" t="s">
        <v>89</v>
      </c>
      <c r="C341" s="3"/>
      <c r="D341" s="3"/>
      <c r="E341" s="3"/>
      <c r="F341" s="3"/>
      <c r="G341" s="3"/>
      <c r="H341" s="1398"/>
      <c r="I341" s="1398"/>
      <c r="J341" s="1398"/>
      <c r="K341" s="1398"/>
      <c r="L341" s="1398"/>
      <c r="M341" s="1398"/>
      <c r="N341" s="4"/>
      <c r="O341" s="4"/>
      <c r="P341" s="35"/>
      <c r="Q341" s="35"/>
      <c r="R341" s="35"/>
      <c r="S341" s="3"/>
      <c r="T341" s="3" t="s">
        <v>89</v>
      </c>
      <c r="V341" s="3"/>
      <c r="W341" s="3"/>
      <c r="X341" s="3"/>
      <c r="Y341" s="3"/>
      <c r="AA341" s="1398"/>
      <c r="AB341" s="1398"/>
      <c r="AC341" s="1398"/>
      <c r="AD341" s="1398"/>
      <c r="AE341" s="1398"/>
      <c r="AF341" s="1398"/>
      <c r="AG341" s="4"/>
      <c r="AH341" s="4"/>
      <c r="AI341" s="35"/>
      <c r="AJ341" s="35"/>
      <c r="AK341" s="35"/>
    </row>
    <row r="342" spans="2:66" ht="13" customHeight="1">
      <c r="B342" s="3" t="s">
        <v>76</v>
      </c>
      <c r="C342" s="3"/>
      <c r="D342" s="3"/>
      <c r="E342" s="3"/>
      <c r="F342" s="3"/>
      <c r="G342" s="3"/>
      <c r="H342" s="1441" t="s">
        <v>2717</v>
      </c>
      <c r="I342" s="1441"/>
      <c r="J342" s="1441"/>
      <c r="K342" s="1441"/>
      <c r="L342" s="1441"/>
      <c r="M342" s="1441"/>
      <c r="N342" s="1434"/>
      <c r="O342" s="1434"/>
      <c r="P342" s="1434"/>
      <c r="Q342" s="1434"/>
      <c r="R342" s="1434"/>
      <c r="S342" s="3"/>
      <c r="T342" s="3" t="s">
        <v>76</v>
      </c>
      <c r="V342" s="3"/>
      <c r="W342" s="3"/>
      <c r="X342" s="3"/>
      <c r="Y342" s="3"/>
      <c r="AA342" s="1441"/>
      <c r="AB342" s="1441"/>
      <c r="AC342" s="1441"/>
      <c r="AD342" s="1441"/>
      <c r="AE342" s="1441"/>
      <c r="AF342" s="1441"/>
      <c r="AG342" s="1434"/>
      <c r="AH342" s="1434"/>
      <c r="AI342" s="1434"/>
      <c r="AJ342" s="1434"/>
      <c r="AK342" s="1434"/>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515" t="s">
        <v>2719</v>
      </c>
      <c r="I344" s="1434"/>
      <c r="J344" s="1434"/>
      <c r="K344" s="1434"/>
      <c r="L344" s="1434"/>
      <c r="M344" s="1434"/>
      <c r="N344" s="1434"/>
      <c r="O344" s="1434"/>
      <c r="P344" s="1434"/>
      <c r="Q344" s="1434"/>
      <c r="R344" s="1434"/>
      <c r="T344" s="204" t="s">
        <v>885</v>
      </c>
      <c r="V344" s="3"/>
      <c r="W344" s="3"/>
      <c r="X344" s="3"/>
      <c r="Y344" s="3"/>
      <c r="AA344" s="1515" t="s">
        <v>2733</v>
      </c>
      <c r="AB344" s="1434"/>
      <c r="AC344" s="1434"/>
      <c r="AD344" s="1434"/>
      <c r="AE344" s="1434"/>
      <c r="AF344" s="1434"/>
      <c r="AG344" s="1434"/>
      <c r="AH344" s="1434"/>
      <c r="AI344" s="1434"/>
      <c r="AJ344" s="1434"/>
      <c r="AK344" s="1434"/>
    </row>
    <row r="345" spans="2:66" ht="13" customHeight="1">
      <c r="B345" s="3" t="s">
        <v>470</v>
      </c>
      <c r="C345" s="3"/>
      <c r="D345" s="3"/>
      <c r="E345" s="3"/>
      <c r="F345" s="3"/>
      <c r="H345" s="1530" t="s">
        <v>2720</v>
      </c>
      <c r="I345" s="1441"/>
      <c r="J345" s="1441"/>
      <c r="K345" s="1441"/>
      <c r="L345" s="1441"/>
      <c r="M345" s="1441"/>
      <c r="N345" s="1441"/>
      <c r="O345" s="1441"/>
      <c r="P345" s="1441"/>
      <c r="Q345" s="1441"/>
      <c r="R345" s="1441"/>
      <c r="T345" s="3" t="s">
        <v>470</v>
      </c>
      <c r="V345" s="3"/>
      <c r="W345" s="3"/>
      <c r="X345" s="3"/>
      <c r="Y345" s="3"/>
      <c r="AA345" s="1518" t="s">
        <v>2734</v>
      </c>
      <c r="AB345" s="1441"/>
      <c r="AC345" s="1441"/>
      <c r="AD345" s="1441"/>
      <c r="AE345" s="1441"/>
      <c r="AF345" s="1441"/>
      <c r="AG345" s="1441"/>
      <c r="AH345" s="1441"/>
      <c r="AI345" s="1441"/>
      <c r="AJ345" s="1441"/>
      <c r="AK345" s="1441"/>
    </row>
    <row r="346" spans="2:66" ht="13" customHeight="1">
      <c r="B346" s="3" t="s">
        <v>75</v>
      </c>
      <c r="C346" s="3"/>
      <c r="D346" s="3"/>
      <c r="E346" s="3"/>
      <c r="F346" s="3"/>
      <c r="H346" s="1518" t="s">
        <v>2721</v>
      </c>
      <c r="I346" s="1441"/>
      <c r="J346" s="1441"/>
      <c r="K346" s="1441"/>
      <c r="L346" s="1441"/>
      <c r="M346" s="1441"/>
      <c r="N346" s="1441"/>
      <c r="O346" s="1441"/>
      <c r="P346" s="1441"/>
      <c r="Q346" s="1441"/>
      <c r="R346" s="1441"/>
      <c r="T346" s="3" t="s">
        <v>75</v>
      </c>
      <c r="V346" s="3"/>
      <c r="W346" s="3"/>
      <c r="X346" s="3"/>
      <c r="Y346" s="3"/>
      <c r="AA346" s="1518" t="s">
        <v>2735</v>
      </c>
      <c r="AB346" s="1441"/>
      <c r="AC346" s="1441"/>
      <c r="AD346" s="1441"/>
      <c r="AE346" s="1441"/>
      <c r="AF346" s="1441"/>
      <c r="AG346" s="1441"/>
      <c r="AH346" s="1441"/>
      <c r="AI346" s="1441"/>
      <c r="AJ346" s="1441"/>
      <c r="AK346" s="1441"/>
    </row>
    <row r="347" spans="2:66" ht="13" customHeight="1">
      <c r="B347" s="3" t="s">
        <v>87</v>
      </c>
      <c r="C347" s="3"/>
      <c r="D347" s="3"/>
      <c r="E347" s="3"/>
      <c r="F347" s="3"/>
      <c r="G347" s="3"/>
      <c r="H347" s="1518" t="s">
        <v>2722</v>
      </c>
      <c r="I347" s="1441"/>
      <c r="J347" s="1441"/>
      <c r="K347" s="1441"/>
      <c r="L347" s="1441"/>
      <c r="M347" s="1441"/>
      <c r="N347" s="1441"/>
      <c r="O347" s="1441"/>
      <c r="P347" s="1441"/>
      <c r="Q347" s="1441"/>
      <c r="R347" s="1441"/>
      <c r="T347" s="3" t="s">
        <v>87</v>
      </c>
      <c r="V347" s="3"/>
      <c r="W347" s="3"/>
      <c r="X347" s="3"/>
      <c r="Y347" s="3"/>
      <c r="AA347" s="1518" t="s">
        <v>2736</v>
      </c>
      <c r="AB347" s="1441"/>
      <c r="AC347" s="1441"/>
      <c r="AD347" s="1441"/>
      <c r="AE347" s="1441"/>
      <c r="AF347" s="1441"/>
      <c r="AG347" s="1441"/>
      <c r="AH347" s="1441"/>
      <c r="AI347" s="1441"/>
      <c r="AJ347" s="1441"/>
      <c r="AK347" s="1441"/>
    </row>
    <row r="348" spans="2:66" ht="13" customHeight="1">
      <c r="B348" s="3" t="s">
        <v>88</v>
      </c>
      <c r="C348" s="3"/>
      <c r="D348" s="3"/>
      <c r="E348" s="3"/>
      <c r="F348" s="3"/>
      <c r="G348" s="3"/>
      <c r="H348" s="1571" t="s">
        <v>2723</v>
      </c>
      <c r="I348" s="1571"/>
      <c r="J348" s="1571"/>
      <c r="K348" s="1571"/>
      <c r="L348" s="1571"/>
      <c r="M348" s="1571"/>
      <c r="N348" s="4" t="s">
        <v>206</v>
      </c>
      <c r="O348" s="4"/>
      <c r="P348" s="1520"/>
      <c r="Q348" s="1520"/>
      <c r="R348" s="1520"/>
      <c r="S348" s="3"/>
      <c r="T348" s="3" t="s">
        <v>88</v>
      </c>
      <c r="V348" s="3"/>
      <c r="W348" s="3"/>
      <c r="X348" s="3"/>
      <c r="Y348" s="3"/>
      <c r="AA348" s="1571" t="s">
        <v>2737</v>
      </c>
      <c r="AB348" s="1572"/>
      <c r="AC348" s="1572"/>
      <c r="AD348" s="1572"/>
      <c r="AE348" s="1572"/>
      <c r="AF348" s="1572"/>
      <c r="AG348" s="4" t="s">
        <v>206</v>
      </c>
      <c r="AH348" s="4"/>
      <c r="AI348" s="1520"/>
      <c r="AJ348" s="1520"/>
      <c r="AK348" s="1520"/>
    </row>
    <row r="349" spans="2:66" ht="13" customHeight="1">
      <c r="B349" s="3" t="s">
        <v>89</v>
      </c>
      <c r="C349" s="3"/>
      <c r="D349" s="3"/>
      <c r="E349" s="3"/>
      <c r="F349" s="3"/>
      <c r="G349" s="3"/>
      <c r="H349" s="1398"/>
      <c r="I349" s="1398"/>
      <c r="J349" s="1398"/>
      <c r="K349" s="1398"/>
      <c r="L349" s="1398"/>
      <c r="M349" s="1398"/>
      <c r="N349" s="4"/>
      <c r="O349" s="4"/>
      <c r="P349" s="35"/>
      <c r="Q349" s="35"/>
      <c r="R349" s="35"/>
      <c r="S349" s="3"/>
      <c r="T349" s="3" t="s">
        <v>89</v>
      </c>
      <c r="V349" s="3"/>
      <c r="W349" s="3"/>
      <c r="X349" s="3"/>
      <c r="Y349" s="3"/>
      <c r="AA349" s="1398"/>
      <c r="AB349" s="1398"/>
      <c r="AC349" s="1398"/>
      <c r="AD349" s="1398"/>
      <c r="AE349" s="1398"/>
      <c r="AF349" s="1398"/>
      <c r="AG349" s="4"/>
      <c r="AH349" s="4"/>
      <c r="AI349" s="35"/>
      <c r="AJ349" s="35"/>
      <c r="AK349" s="35"/>
    </row>
    <row r="350" spans="2:66" ht="13" customHeight="1">
      <c r="B350" s="3" t="s">
        <v>76</v>
      </c>
      <c r="C350" s="3"/>
      <c r="D350" s="3"/>
      <c r="E350" s="3"/>
      <c r="F350" s="3"/>
      <c r="G350" s="3"/>
      <c r="H350" s="1518" t="s">
        <v>2724</v>
      </c>
      <c r="I350" s="1441"/>
      <c r="J350" s="1441"/>
      <c r="K350" s="1441"/>
      <c r="L350" s="1441"/>
      <c r="M350" s="1441"/>
      <c r="N350" s="1434"/>
      <c r="O350" s="1434"/>
      <c r="P350" s="1434"/>
      <c r="Q350" s="1434"/>
      <c r="R350" s="1434"/>
      <c r="S350" s="3"/>
      <c r="T350" s="3" t="s">
        <v>76</v>
      </c>
      <c r="V350" s="3"/>
      <c r="W350" s="3"/>
      <c r="X350" s="3"/>
      <c r="Y350" s="3"/>
      <c r="AA350" s="1518" t="s">
        <v>2738</v>
      </c>
      <c r="AB350" s="1441"/>
      <c r="AC350" s="1441"/>
      <c r="AD350" s="1441"/>
      <c r="AE350" s="1441"/>
      <c r="AF350" s="1441"/>
      <c r="AG350" s="1434"/>
      <c r="AH350" s="1434"/>
      <c r="AI350" s="1434"/>
      <c r="AJ350" s="1434"/>
      <c r="AK350" s="1434"/>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34"/>
      <c r="Q352" s="1434"/>
      <c r="R352" s="1434"/>
      <c r="S352" s="1434"/>
      <c r="T352" s="1434"/>
      <c r="U352" s="1434"/>
      <c r="V352" s="1434"/>
      <c r="W352" s="1434"/>
      <c r="X352" s="1434"/>
      <c r="Y352" s="1434"/>
      <c r="Z352" s="1434"/>
      <c r="AA352" s="1434"/>
      <c r="AB352" s="1434"/>
      <c r="AC352" s="1434"/>
      <c r="AD352" s="1434"/>
      <c r="AE352" s="1434"/>
      <c r="BN352" t="s">
        <v>668</v>
      </c>
    </row>
    <row r="353" spans="1:66" ht="13" customHeight="1">
      <c r="B353" s="4"/>
      <c r="C353" s="4"/>
      <c r="D353" s="4"/>
      <c r="E353" s="4"/>
      <c r="F353" s="4"/>
      <c r="I353" s="4" t="s">
        <v>470</v>
      </c>
      <c r="P353" s="1441"/>
      <c r="Q353" s="1441"/>
      <c r="R353" s="1441"/>
      <c r="S353" s="1441"/>
      <c r="T353" s="1441"/>
      <c r="U353" s="1441"/>
      <c r="V353" s="1441"/>
      <c r="W353" s="1441"/>
      <c r="X353" s="1441"/>
      <c r="Y353" s="1441"/>
      <c r="Z353" s="1441"/>
      <c r="AA353" s="1441"/>
      <c r="AB353" s="1441"/>
      <c r="AC353" s="1441"/>
      <c r="AD353" s="1441"/>
      <c r="AE353" s="1441"/>
      <c r="BN353" t="s">
        <v>544</v>
      </c>
    </row>
    <row r="354" spans="1:66" ht="13" customHeight="1">
      <c r="B354" s="4"/>
      <c r="C354" s="4"/>
      <c r="D354" s="4"/>
      <c r="E354" s="4"/>
      <c r="F354" s="4"/>
      <c r="I354" s="4" t="s">
        <v>75</v>
      </c>
      <c r="P354" s="1441"/>
      <c r="Q354" s="1441"/>
      <c r="R354" s="1441"/>
      <c r="S354" s="1441"/>
      <c r="T354" s="1441"/>
      <c r="U354" s="1441"/>
      <c r="V354" s="1441"/>
      <c r="W354" s="1441"/>
      <c r="X354" s="1441"/>
      <c r="Y354" s="1441"/>
      <c r="Z354" s="1441"/>
      <c r="AA354" s="1441"/>
      <c r="AB354" s="1441"/>
      <c r="AC354" s="1441"/>
      <c r="AD354" s="1441"/>
      <c r="AE354" s="1441"/>
    </row>
    <row r="355" spans="1:66" ht="13" customHeight="1">
      <c r="B355" s="4"/>
      <c r="C355" s="4"/>
      <c r="D355" s="4"/>
      <c r="E355" s="4"/>
      <c r="F355" s="4"/>
      <c r="G355" s="4"/>
      <c r="I355" s="4" t="s">
        <v>87</v>
      </c>
      <c r="P355" s="1441"/>
      <c r="Q355" s="1441"/>
      <c r="R355" s="1441"/>
      <c r="S355" s="1441"/>
      <c r="T355" s="1441"/>
      <c r="U355" s="1441"/>
      <c r="V355" s="1441"/>
      <c r="W355" s="1441"/>
      <c r="X355" s="1441"/>
      <c r="Y355" s="1441"/>
      <c r="Z355" s="1441"/>
      <c r="AA355" s="1441"/>
      <c r="AB355" s="1441"/>
      <c r="AC355" s="1441"/>
      <c r="AD355" s="1441"/>
      <c r="AE355" s="1441"/>
    </row>
    <row r="356" spans="1:66" ht="13" customHeight="1">
      <c r="B356" s="4"/>
      <c r="C356" s="4"/>
      <c r="D356" s="4"/>
      <c r="E356" s="4"/>
      <c r="F356" s="4"/>
      <c r="G356" s="4"/>
      <c r="H356" s="302"/>
      <c r="I356" s="4" t="s">
        <v>88</v>
      </c>
      <c r="P356" s="1398"/>
      <c r="Q356" s="1398"/>
      <c r="R356" s="1398"/>
      <c r="S356" s="1398"/>
      <c r="T356" s="1398"/>
      <c r="U356" s="1398"/>
      <c r="V356" s="1398"/>
      <c r="W356" s="1398"/>
      <c r="X356" s="1398"/>
      <c r="Y356" s="1398"/>
      <c r="Z356" s="1398"/>
      <c r="AA356" s="4" t="s">
        <v>206</v>
      </c>
      <c r="AB356" s="4"/>
      <c r="AC356" s="1493"/>
      <c r="AD356" s="1493"/>
      <c r="AE356" s="1493"/>
      <c r="AF356" s="302"/>
      <c r="AG356" s="4"/>
      <c r="AH356" s="4"/>
      <c r="AI356" s="4"/>
      <c r="AJ356" s="4"/>
      <c r="AK356" s="4"/>
    </row>
    <row r="357" spans="1:66" ht="13" customHeight="1">
      <c r="B357" s="4"/>
      <c r="C357" s="4"/>
      <c r="D357" s="4"/>
      <c r="E357" s="4"/>
      <c r="F357" s="4"/>
      <c r="G357" s="4"/>
      <c r="H357" s="302"/>
      <c r="I357" s="4" t="s">
        <v>89</v>
      </c>
      <c r="P357" s="1398"/>
      <c r="Q357" s="1398"/>
      <c r="R357" s="1398"/>
      <c r="S357" s="1398"/>
      <c r="T357" s="1398"/>
      <c r="U357" s="1398"/>
      <c r="V357" s="1398"/>
      <c r="W357" s="1398"/>
      <c r="X357" s="1398"/>
      <c r="Y357" s="1398"/>
      <c r="Z357" s="1398"/>
      <c r="AF357" s="302"/>
      <c r="AG357" s="4"/>
      <c r="AH357" s="4"/>
      <c r="AI357" s="35"/>
      <c r="AJ357" s="35"/>
      <c r="AK357" s="35"/>
    </row>
    <row r="358" spans="1:66" ht="13" customHeight="1">
      <c r="B358" s="4"/>
      <c r="C358" s="4"/>
      <c r="D358" s="4"/>
      <c r="E358" s="4"/>
      <c r="F358" s="4"/>
      <c r="G358" s="4"/>
      <c r="I358" s="4" t="s">
        <v>76</v>
      </c>
      <c r="P358" s="1434"/>
      <c r="Q358" s="1434"/>
      <c r="R358" s="1434"/>
      <c r="S358" s="1434"/>
      <c r="T358" s="1434"/>
      <c r="U358" s="1434"/>
      <c r="V358" s="1434"/>
      <c r="W358" s="1434"/>
      <c r="X358" s="1434"/>
      <c r="Y358" s="1434"/>
      <c r="Z358" s="1434"/>
      <c r="AA358" s="1434"/>
      <c r="AB358" s="1434"/>
      <c r="AC358" s="1434"/>
      <c r="AD358" s="1434"/>
      <c r="AE358" s="1434"/>
    </row>
    <row r="359" spans="1:66" ht="13" customHeight="1">
      <c r="T359" s="8"/>
      <c r="U359" s="8"/>
      <c r="V359" s="8"/>
      <c r="W359" s="8"/>
      <c r="X359" s="8"/>
      <c r="Y359" s="8"/>
      <c r="Z359" s="8"/>
      <c r="AU359" s="95"/>
      <c r="AV359" s="95"/>
      <c r="AW359" s="95"/>
      <c r="AX359" s="95"/>
      <c r="AY359" s="95"/>
    </row>
    <row r="360" spans="1:66" ht="13" customHeight="1">
      <c r="A360" s="1536" t="s">
        <v>541</v>
      </c>
      <c r="B360" s="1536"/>
      <c r="C360" s="1536"/>
      <c r="D360" s="1536"/>
      <c r="E360" s="1536"/>
      <c r="F360" s="1536"/>
      <c r="G360" s="1536"/>
      <c r="H360" s="1536"/>
      <c r="I360" s="1536"/>
      <c r="J360" s="1536"/>
      <c r="K360" s="1536"/>
      <c r="L360" s="1536"/>
      <c r="M360" s="1536"/>
      <c r="N360" s="1536"/>
      <c r="O360" s="1536"/>
      <c r="P360" s="1536"/>
      <c r="Q360" s="1536"/>
      <c r="R360" s="1536"/>
      <c r="S360" s="1536"/>
      <c r="T360" s="1536"/>
      <c r="U360" s="1536"/>
      <c r="V360" s="1536"/>
      <c r="W360" s="1536"/>
      <c r="X360" s="1536"/>
      <c r="Y360" s="1536"/>
      <c r="Z360" s="1536"/>
      <c r="AA360" s="1536"/>
      <c r="AB360" s="1536"/>
      <c r="AC360" s="1536"/>
      <c r="AD360" s="1536"/>
      <c r="AE360" s="1536"/>
      <c r="AF360" s="1536"/>
      <c r="AG360" s="1536"/>
      <c r="AH360" s="1536"/>
      <c r="AI360" s="1536"/>
      <c r="AJ360" s="1536"/>
      <c r="AK360" s="1536"/>
      <c r="AL360" s="1536"/>
      <c r="AM360" s="1536"/>
      <c r="AN360" s="1536"/>
      <c r="AO360" s="1536"/>
      <c r="AP360" s="1536"/>
      <c r="AQ360" s="1536"/>
      <c r="AR360" s="1536"/>
      <c r="AS360" s="1536"/>
      <c r="AT360" s="1536"/>
      <c r="AU360" s="95"/>
      <c r="AV360" s="95"/>
      <c r="AW360" s="95"/>
      <c r="AX360" s="95"/>
      <c r="AY360" s="95"/>
    </row>
    <row r="361" spans="1:66" ht="13" customHeight="1">
      <c r="A361" s="1536"/>
      <c r="B361" s="1536"/>
      <c r="C361" s="1536"/>
      <c r="D361" s="1536"/>
      <c r="E361" s="1536"/>
      <c r="F361" s="1536"/>
      <c r="G361" s="1536"/>
      <c r="H361" s="1536"/>
      <c r="I361" s="1536"/>
      <c r="J361" s="1536"/>
      <c r="K361" s="1536"/>
      <c r="L361" s="1536"/>
      <c r="M361" s="1536"/>
      <c r="N361" s="1536"/>
      <c r="O361" s="1536"/>
      <c r="P361" s="1536"/>
      <c r="Q361" s="1536"/>
      <c r="R361" s="1536"/>
      <c r="S361" s="1536"/>
      <c r="T361" s="1536"/>
      <c r="U361" s="1536"/>
      <c r="V361" s="1536"/>
      <c r="W361" s="1536"/>
      <c r="X361" s="1536"/>
      <c r="Y361" s="1536"/>
      <c r="Z361" s="1536"/>
      <c r="AA361" s="1536"/>
      <c r="AB361" s="1536"/>
      <c r="AC361" s="1536"/>
      <c r="AD361" s="1536"/>
      <c r="AE361" s="1536"/>
      <c r="AF361" s="1536"/>
      <c r="AG361" s="1536"/>
      <c r="AH361" s="1536"/>
      <c r="AI361" s="1536"/>
      <c r="AJ361" s="1536"/>
      <c r="AK361" s="1536"/>
      <c r="AL361" s="1536"/>
      <c r="AM361" s="1536"/>
      <c r="AN361" s="1536"/>
      <c r="AO361" s="1536"/>
      <c r="AP361" s="1536"/>
      <c r="AQ361" s="1536"/>
      <c r="AR361" s="1536"/>
      <c r="AS361" s="1536"/>
      <c r="AT361" s="1536"/>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781</v>
      </c>
    </row>
    <row r="364" spans="1:66" ht="13" customHeight="1">
      <c r="D364" s="3" t="s">
        <v>2053</v>
      </c>
      <c r="M364" s="1393" t="s">
        <v>544</v>
      </c>
      <c r="N364" s="1393"/>
      <c r="P364" t="s">
        <v>1637</v>
      </c>
      <c r="AJ364" s="1393" t="s">
        <v>544</v>
      </c>
      <c r="AK364" s="1393"/>
    </row>
    <row r="365" spans="1:66" ht="13" customHeight="1">
      <c r="D365" s="3" t="s">
        <v>1626</v>
      </c>
      <c r="M365" s="1393" t="s">
        <v>590</v>
      </c>
      <c r="N365" s="1393"/>
      <c r="P365" s="3" t="s">
        <v>1706</v>
      </c>
      <c r="AJ365" s="1486">
        <v>10</v>
      </c>
      <c r="AK365" s="1486"/>
    </row>
    <row r="366" spans="1:66" ht="13" customHeight="1">
      <c r="D366" s="3" t="s">
        <v>703</v>
      </c>
      <c r="M366" s="1393" t="s">
        <v>590</v>
      </c>
      <c r="N366" s="1393"/>
      <c r="P366" t="s">
        <v>1636</v>
      </c>
      <c r="AJ366" s="1393" t="s">
        <v>544</v>
      </c>
      <c r="AK366" s="1393"/>
    </row>
    <row r="367" spans="1:66" ht="13" customHeight="1">
      <c r="D367" s="3" t="s">
        <v>704</v>
      </c>
      <c r="M367" s="1393" t="s">
        <v>590</v>
      </c>
      <c r="N367" s="1393"/>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93" t="s">
        <v>590</v>
      </c>
      <c r="O372" s="1393"/>
      <c r="P372" s="40"/>
      <c r="Q372" s="40"/>
      <c r="R372" s="40"/>
      <c r="S372" s="40"/>
      <c r="T372" s="40"/>
      <c r="U372" s="40"/>
      <c r="V372" s="40"/>
      <c r="W372" s="40"/>
      <c r="X372" s="40"/>
      <c r="Y372" s="40"/>
      <c r="Z372" s="40"/>
      <c r="AC372" s="40"/>
      <c r="AD372" s="40"/>
      <c r="AE372" s="40"/>
    </row>
    <row r="373" spans="1:34" ht="13" customHeight="1">
      <c r="E373" t="s">
        <v>370</v>
      </c>
      <c r="Y373" s="1393" t="s">
        <v>590</v>
      </c>
      <c r="Z373" s="1393"/>
    </row>
    <row r="374" spans="1:34" ht="13" customHeight="1">
      <c r="D374" s="4" t="s">
        <v>976</v>
      </c>
      <c r="Q374" s="1434"/>
      <c r="R374" s="1434"/>
      <c r="S374" s="1434"/>
      <c r="T374" s="1434"/>
      <c r="U374" s="1434"/>
      <c r="V374" s="1434"/>
      <c r="W374" s="1434"/>
      <c r="X374" s="1434"/>
      <c r="Y374" s="1434"/>
      <c r="Z374" s="1434"/>
      <c r="AA374" s="1434"/>
      <c r="AB374" s="1434"/>
      <c r="AC374" s="1434"/>
      <c r="AD374" s="1434"/>
      <c r="AE374" s="1434"/>
      <c r="AF374" s="1434"/>
      <c r="AG374" s="1434"/>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93" t="s">
        <v>590</v>
      </c>
      <c r="K376" s="1393"/>
      <c r="L376" s="40"/>
      <c r="M376" s="40"/>
      <c r="N376" s="40"/>
      <c r="O376" s="40"/>
      <c r="P376" s="40"/>
      <c r="Q376" s="40"/>
      <c r="R376" s="40"/>
      <c r="S376" s="40"/>
      <c r="T376" s="40"/>
      <c r="U376" s="40"/>
      <c r="V376" s="40"/>
      <c r="W376" s="40"/>
      <c r="X376" s="40"/>
      <c r="Y376" s="40"/>
      <c r="Z376" s="40"/>
      <c r="AC376" s="40"/>
      <c r="AD376" s="40"/>
      <c r="AE376" s="40"/>
    </row>
    <row r="377" spans="1:34" ht="13" customHeight="1">
      <c r="E377" s="1521" t="s">
        <v>705</v>
      </c>
      <c r="F377" s="1521"/>
      <c r="G377" s="1521"/>
      <c r="H377" s="1521"/>
      <c r="I377" s="1521"/>
      <c r="J377" s="1521"/>
      <c r="K377" s="1521"/>
      <c r="L377" s="1521"/>
      <c r="M377" s="1521"/>
      <c r="N377" s="1521"/>
      <c r="O377" s="1521"/>
      <c r="P377" s="1521"/>
      <c r="Q377" s="1521"/>
      <c r="R377" s="1521"/>
      <c r="S377" s="1521"/>
      <c r="T377" s="1521"/>
      <c r="U377" s="1521"/>
      <c r="V377" s="1521"/>
      <c r="W377" s="1521"/>
      <c r="X377" s="1521"/>
      <c r="Y377" s="1521"/>
      <c r="Z377" s="1521"/>
      <c r="AA377" s="1521"/>
      <c r="AB377" s="1521"/>
      <c r="AC377" s="1521"/>
      <c r="AD377" s="1521"/>
      <c r="AE377" s="1521"/>
      <c r="AF377" s="1521"/>
      <c r="AG377" s="1521"/>
      <c r="AH377" s="1521"/>
    </row>
    <row r="378" spans="1:34" ht="13" customHeight="1">
      <c r="E378" s="1521"/>
      <c r="F378" s="1521"/>
      <c r="G378" s="1521"/>
      <c r="H378" s="1521"/>
      <c r="I378" s="1521"/>
      <c r="J378" s="1521"/>
      <c r="K378" s="1521"/>
      <c r="L378" s="1521"/>
      <c r="M378" s="1521"/>
      <c r="N378" s="1521"/>
      <c r="O378" s="1521"/>
      <c r="P378" s="1521"/>
      <c r="Q378" s="1521"/>
      <c r="R378" s="1521"/>
      <c r="S378" s="1521"/>
      <c r="T378" s="1521"/>
      <c r="U378" s="1521"/>
      <c r="V378" s="1521"/>
      <c r="W378" s="1521"/>
      <c r="X378" s="1521"/>
      <c r="Y378" s="1521"/>
      <c r="Z378" s="1521"/>
      <c r="AA378" s="1521"/>
      <c r="AB378" s="1521"/>
      <c r="AC378" s="1521"/>
      <c r="AD378" s="1521"/>
      <c r="AE378" s="1521"/>
      <c r="AF378" s="1521"/>
      <c r="AG378" s="1521"/>
      <c r="AH378" s="1521"/>
    </row>
    <row r="379" spans="1:34" ht="13" customHeight="1">
      <c r="E379" s="4" t="s">
        <v>447</v>
      </c>
      <c r="F379" s="4"/>
      <c r="G379" s="4"/>
      <c r="H379" s="4"/>
      <c r="I379" s="4"/>
      <c r="J379" s="4"/>
      <c r="K379" s="4"/>
      <c r="L379" s="4"/>
      <c r="N379" s="1404"/>
      <c r="O379" s="1404"/>
      <c r="P379" s="1404"/>
      <c r="Q379" s="1404"/>
      <c r="R379" s="4"/>
      <c r="U379" s="4" t="s">
        <v>448</v>
      </c>
      <c r="V379" s="4"/>
      <c r="W379" s="4"/>
      <c r="X379" s="4"/>
      <c r="Y379" s="4"/>
      <c r="Z379" s="4"/>
      <c r="AA379" s="4"/>
      <c r="AB379" s="4"/>
      <c r="AC379" s="1404"/>
      <c r="AD379" s="1404"/>
      <c r="AE379" s="1404"/>
      <c r="AF379" s="1404"/>
    </row>
    <row r="380" spans="1:34" ht="13" customHeight="1">
      <c r="E380" s="4" t="s">
        <v>449</v>
      </c>
      <c r="F380" s="4"/>
      <c r="G380" s="4"/>
      <c r="H380" s="4"/>
      <c r="I380" s="4"/>
      <c r="J380" s="4"/>
      <c r="K380" s="4"/>
      <c r="L380" s="4"/>
      <c r="N380" s="1404"/>
      <c r="O380" s="1404"/>
      <c r="P380" s="1404"/>
      <c r="Q380" s="1404"/>
      <c r="R380" s="4"/>
      <c r="U380" s="4" t="s">
        <v>0</v>
      </c>
      <c r="V380" s="4"/>
      <c r="W380" s="4"/>
      <c r="X380" s="4"/>
      <c r="Y380" s="4"/>
      <c r="Z380" s="4"/>
      <c r="AA380" s="4"/>
      <c r="AB380" s="4"/>
      <c r="AC380" s="1404"/>
      <c r="AD380" s="1404"/>
      <c r="AE380" s="1404"/>
      <c r="AF380" s="1404"/>
    </row>
    <row r="381" spans="1:34" ht="13" customHeight="1">
      <c r="E381" s="4" t="s">
        <v>1</v>
      </c>
      <c r="F381" s="4"/>
      <c r="G381" s="4"/>
      <c r="H381" s="4"/>
      <c r="I381" s="4"/>
      <c r="J381" s="4"/>
      <c r="K381" s="4"/>
      <c r="L381" s="4"/>
      <c r="N381" s="1404"/>
      <c r="O381" s="1404"/>
      <c r="P381" s="1404"/>
      <c r="Q381" s="1404"/>
      <c r="R381" s="4"/>
      <c r="V381" s="4"/>
      <c r="W381" s="4"/>
      <c r="X381" s="4"/>
      <c r="Y381" s="4"/>
      <c r="Z381" s="4"/>
      <c r="AA381" s="4"/>
      <c r="AB381" s="4"/>
    </row>
    <row r="382" spans="1:34" ht="13" customHeight="1">
      <c r="E382" s="4" t="s">
        <v>2</v>
      </c>
      <c r="F382" s="4"/>
      <c r="G382" s="4"/>
      <c r="H382" s="4"/>
      <c r="I382" s="4"/>
      <c r="J382" s="4"/>
      <c r="K382" s="4"/>
      <c r="L382" s="4"/>
      <c r="N382" s="1526"/>
      <c r="O382" s="1526"/>
      <c r="P382" s="1526"/>
      <c r="Q382" s="1526"/>
      <c r="R382" s="1526"/>
      <c r="S382" s="1526"/>
      <c r="T382" s="1526"/>
      <c r="U382" s="1526"/>
      <c r="V382" s="1526"/>
      <c r="W382" s="1526"/>
      <c r="X382" s="1526"/>
      <c r="Y382" s="1526"/>
      <c r="Z382" s="1526"/>
      <c r="AA382" s="1526"/>
      <c r="AB382" s="1526"/>
      <c r="AC382" s="1526"/>
      <c r="AD382" s="1526"/>
      <c r="AE382" s="1526"/>
      <c r="AF382" s="1526"/>
    </row>
    <row r="383" spans="1:34" ht="13" customHeight="1">
      <c r="E383" s="4"/>
      <c r="F383" s="4"/>
      <c r="G383" s="4"/>
      <c r="H383" s="4"/>
      <c r="I383" s="4"/>
      <c r="J383" s="4"/>
      <c r="K383" s="4"/>
      <c r="L383" s="4"/>
      <c r="N383" s="1527"/>
      <c r="O383" s="1527"/>
      <c r="P383" s="1527"/>
      <c r="Q383" s="1527"/>
      <c r="R383" s="1527"/>
      <c r="S383" s="1527"/>
      <c r="T383" s="1527"/>
      <c r="U383" s="1527"/>
      <c r="V383" s="1527"/>
      <c r="W383" s="1527"/>
      <c r="X383" s="1527"/>
      <c r="Y383" s="1527"/>
      <c r="Z383" s="1527"/>
      <c r="AA383" s="1527"/>
      <c r="AB383" s="1527"/>
      <c r="AC383" s="1527"/>
      <c r="AD383" s="1527"/>
      <c r="AE383" s="1527"/>
      <c r="AF383" s="1527"/>
    </row>
    <row r="384" spans="1:34" ht="13" customHeight="1">
      <c r="C384" s="512"/>
      <c r="E384" s="4"/>
      <c r="F384" s="4"/>
      <c r="G384" s="4"/>
      <c r="H384" s="4"/>
      <c r="I384" s="4"/>
      <c r="J384" s="4"/>
      <c r="K384" s="4"/>
      <c r="L384" s="4"/>
    </row>
    <row r="385" spans="1:36" ht="13" customHeight="1">
      <c r="D385" s="2" t="s">
        <v>973</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522"/>
      <c r="T386" s="1522"/>
      <c r="U386" s="1" t="s">
        <v>306</v>
      </c>
      <c r="V386" s="1522"/>
      <c r="W386" s="1522"/>
      <c r="Y386" t="s">
        <v>2035</v>
      </c>
      <c r="AC386" s="27" t="s">
        <v>305</v>
      </c>
      <c r="AD386" s="1522"/>
      <c r="AE386" s="1522"/>
      <c r="AF386" s="1" t="s">
        <v>306</v>
      </c>
      <c r="AG386" s="1522"/>
      <c r="AH386" s="1522"/>
    </row>
    <row r="387" spans="1:36" ht="13" customHeight="1">
      <c r="E387" s="4" t="s">
        <v>985</v>
      </c>
      <c r="F387" s="4"/>
      <c r="G387" s="4"/>
      <c r="H387" s="4"/>
      <c r="I387" s="4"/>
      <c r="J387" s="4"/>
      <c r="K387" s="4"/>
      <c r="L387" s="4"/>
      <c r="N387" s="1522"/>
      <c r="O387" s="1522"/>
      <c r="P387" s="1522"/>
    </row>
    <row r="388" spans="1:36" ht="13" customHeight="1">
      <c r="E388" s="204" t="s">
        <v>2040</v>
      </c>
      <c r="F388" s="4"/>
      <c r="G388" s="4"/>
      <c r="H388" s="4"/>
      <c r="I388" s="4"/>
      <c r="J388" s="4"/>
      <c r="K388" s="4"/>
      <c r="L388" s="4"/>
      <c r="AG388" s="1458" t="s">
        <v>590</v>
      </c>
      <c r="AH388" s="1458"/>
    </row>
    <row r="389" spans="1:36" ht="13" customHeight="1">
      <c r="E389" s="4"/>
      <c r="F389" s="4"/>
      <c r="G389" s="4" t="s">
        <v>2041</v>
      </c>
      <c r="H389" s="4"/>
      <c r="I389" s="4"/>
      <c r="J389" s="4"/>
      <c r="K389" s="4"/>
      <c r="L389" s="4"/>
      <c r="AG389" s="1458" t="s">
        <v>590</v>
      </c>
      <c r="AH389" s="1458"/>
    </row>
    <row r="390" spans="1:36" ht="13" customHeight="1">
      <c r="E390" s="4"/>
      <c r="F390" s="4"/>
      <c r="G390" s="320" t="s">
        <v>986</v>
      </c>
      <c r="H390" s="4"/>
      <c r="I390" s="4"/>
      <c r="J390" s="4"/>
      <c r="K390" s="4"/>
      <c r="L390" s="4"/>
      <c r="V390" s="1393" t="s">
        <v>590</v>
      </c>
      <c r="W390" s="1393"/>
      <c r="Y390" s="22" t="s">
        <v>978</v>
      </c>
    </row>
    <row r="391" spans="1:36" ht="13" customHeight="1">
      <c r="E391" s="4" t="s">
        <v>979</v>
      </c>
      <c r="F391" s="4"/>
      <c r="G391" s="4"/>
      <c r="H391" s="4"/>
      <c r="I391" s="4"/>
      <c r="J391" s="4"/>
      <c r="K391" s="4"/>
      <c r="L391" s="4"/>
      <c r="V391" s="1393" t="s">
        <v>590</v>
      </c>
      <c r="W391" s="1393"/>
      <c r="Y391" s="4" t="s">
        <v>980</v>
      </c>
    </row>
    <row r="392" spans="1:36" ht="13" customHeight="1"/>
    <row r="393" spans="1:36" ht="13" customHeight="1">
      <c r="A393" s="2" t="s">
        <v>78</v>
      </c>
      <c r="B393" s="2"/>
    </row>
    <row r="394" spans="1:36" ht="13" customHeight="1">
      <c r="D394" t="s">
        <v>428</v>
      </c>
      <c r="J394" s="1515" t="s">
        <v>2725</v>
      </c>
      <c r="K394" s="1434"/>
      <c r="L394" s="1434"/>
      <c r="M394" s="1434"/>
      <c r="N394" s="1434"/>
      <c r="O394" s="1434"/>
      <c r="P394" s="1434"/>
      <c r="Q394" s="1434"/>
      <c r="R394" s="1434"/>
      <c r="S394" s="1434"/>
      <c r="T394" s="1434"/>
      <c r="U394" s="1434"/>
      <c r="V394" s="8" t="s">
        <v>83</v>
      </c>
      <c r="W394" s="8"/>
      <c r="X394" s="8"/>
      <c r="Y394" s="8"/>
      <c r="Z394" s="8"/>
      <c r="AA394" s="8"/>
      <c r="AB394" s="8"/>
      <c r="AC394" s="1515" t="s">
        <v>2726</v>
      </c>
      <c r="AD394" s="1434"/>
      <c r="AE394" s="1434"/>
      <c r="AF394" s="1434"/>
      <c r="AG394" s="1434"/>
      <c r="AH394" s="1434"/>
      <c r="AI394" s="1434"/>
      <c r="AJ394" s="1434"/>
    </row>
    <row r="395" spans="1:36" ht="13" customHeight="1">
      <c r="D395" s="3" t="s">
        <v>1180</v>
      </c>
      <c r="J395" s="1518" t="s">
        <v>2726</v>
      </c>
      <c r="K395" s="1441"/>
      <c r="L395" s="1441"/>
      <c r="M395" s="1441"/>
      <c r="N395" s="1441"/>
      <c r="O395" s="1441"/>
      <c r="P395" s="1441"/>
      <c r="Q395" s="1441"/>
      <c r="R395" s="1441"/>
      <c r="S395" s="1441"/>
      <c r="T395" s="1441"/>
      <c r="U395" s="1441"/>
      <c r="V395" s="3" t="s">
        <v>1180</v>
      </c>
      <c r="W395" s="8"/>
      <c r="X395" s="8"/>
      <c r="Y395" s="8"/>
      <c r="Z395" s="8"/>
      <c r="AA395" s="8"/>
      <c r="AB395" s="8"/>
      <c r="AC395" s="1515" t="s">
        <v>2726</v>
      </c>
      <c r="AD395" s="1434"/>
      <c r="AE395" s="1434"/>
      <c r="AF395" s="1434"/>
      <c r="AG395" s="1434"/>
      <c r="AH395" s="1434"/>
      <c r="AI395" s="1434"/>
      <c r="AJ395" s="1434"/>
    </row>
    <row r="396" spans="1:36" ht="13" customHeight="1">
      <c r="D396" s="3" t="s">
        <v>440</v>
      </c>
      <c r="J396" s="1518" t="s">
        <v>2645</v>
      </c>
      <c r="K396" s="1441"/>
      <c r="L396" s="1441"/>
      <c r="M396" s="1441"/>
      <c r="N396" s="1441"/>
      <c r="O396" s="1441"/>
      <c r="P396" s="1441"/>
      <c r="Q396" s="1441"/>
      <c r="R396" s="1441"/>
      <c r="S396" s="1441"/>
      <c r="T396" s="1441"/>
      <c r="U396" s="1441"/>
      <c r="V396" s="3" t="s">
        <v>440</v>
      </c>
      <c r="W396" s="8"/>
      <c r="X396" s="8"/>
      <c r="Y396" s="8"/>
      <c r="Z396" s="8"/>
      <c r="AA396" s="8"/>
      <c r="AB396" s="8"/>
      <c r="AC396" s="1434"/>
      <c r="AD396" s="1434"/>
      <c r="AE396" s="1434"/>
      <c r="AF396" s="1434"/>
      <c r="AG396" s="1434"/>
      <c r="AH396" s="1434"/>
      <c r="AI396" s="1434"/>
      <c r="AJ396" s="1434"/>
    </row>
    <row r="397" spans="1:36" ht="13" customHeight="1">
      <c r="D397" t="s">
        <v>1176</v>
      </c>
      <c r="J397" s="1509" t="s">
        <v>2763</v>
      </c>
      <c r="K397" s="1406"/>
      <c r="L397" s="1406"/>
      <c r="M397" s="1406"/>
      <c r="N397" s="1406"/>
      <c r="O397" s="1406"/>
      <c r="P397" s="1406"/>
      <c r="Q397" s="1406"/>
      <c r="R397" s="1406"/>
      <c r="S397" s="1406"/>
      <c r="T397" s="1406"/>
      <c r="U397" s="1406"/>
      <c r="V397" s="1434"/>
      <c r="W397" s="1434"/>
      <c r="X397" s="1434"/>
      <c r="Y397" s="1434"/>
      <c r="Z397" s="1434"/>
      <c r="AA397" s="1434"/>
      <c r="AB397" s="1434"/>
      <c r="AC397" s="1434"/>
      <c r="AD397" s="1434"/>
      <c r="AE397" s="1434"/>
      <c r="AF397" s="1434"/>
      <c r="AG397" s="1434"/>
      <c r="AH397" s="1434"/>
      <c r="AI397" s="1434"/>
      <c r="AJ397" s="1434"/>
    </row>
    <row r="398" spans="1:36" ht="13" customHeight="1">
      <c r="D398" t="s">
        <v>4</v>
      </c>
      <c r="Q398" s="1834">
        <v>45975</v>
      </c>
      <c r="R398" s="1834"/>
      <c r="S398" s="1834"/>
      <c r="T398" s="1834"/>
      <c r="U398" s="1834"/>
      <c r="V398" t="s">
        <v>309</v>
      </c>
      <c r="AI398" s="1393" t="s">
        <v>544</v>
      </c>
      <c r="AJ398" s="1393"/>
    </row>
    <row r="399" spans="1:36" ht="13" customHeight="1">
      <c r="D399" t="s">
        <v>5</v>
      </c>
      <c r="Q399" s="1513">
        <v>46705</v>
      </c>
      <c r="R399" s="1514"/>
      <c r="S399" s="1514"/>
      <c r="T399" s="1514"/>
      <c r="U399" s="1514"/>
      <c r="W399" s="21" t="s">
        <v>74</v>
      </c>
      <c r="AG399" s="1460">
        <v>0</v>
      </c>
      <c r="AH399" s="1460"/>
      <c r="AI399" s="1460"/>
      <c r="AJ399" s="1460"/>
    </row>
    <row r="400" spans="1:36" ht="13" customHeight="1">
      <c r="D400" t="s">
        <v>427</v>
      </c>
      <c r="Q400" s="1461">
        <v>4250000</v>
      </c>
      <c r="R400" s="1461"/>
      <c r="S400" s="1461"/>
      <c r="T400" s="1461"/>
      <c r="U400" s="1461"/>
      <c r="V400" s="3" t="s">
        <v>1179</v>
      </c>
      <c r="AG400" s="1591">
        <v>46705</v>
      </c>
      <c r="AH400" s="1591"/>
      <c r="AI400" s="1591"/>
      <c r="AJ400" s="1591"/>
    </row>
    <row r="401" spans="4:36" ht="13" customHeight="1">
      <c r="D401" t="s">
        <v>88</v>
      </c>
      <c r="I401" s="1572"/>
      <c r="J401" s="1572"/>
      <c r="K401" s="1572"/>
      <c r="L401" s="1572"/>
      <c r="M401" s="1572"/>
      <c r="N401" s="1572"/>
      <c r="Q401" s="4" t="s">
        <v>206</v>
      </c>
      <c r="S401" s="1459"/>
      <c r="T401" s="1459"/>
      <c r="U401" s="1459"/>
      <c r="V401" t="s">
        <v>73</v>
      </c>
      <c r="AI401" s="1393" t="s">
        <v>668</v>
      </c>
      <c r="AJ401" s="1393"/>
    </row>
    <row r="402" spans="4:36" ht="13" customHeight="1">
      <c r="D402" t="s">
        <v>310</v>
      </c>
      <c r="Q402" s="1525"/>
      <c r="R402" s="1525"/>
      <c r="S402" s="1525"/>
      <c r="T402" s="1525"/>
      <c r="U402" s="1525"/>
      <c r="V402" t="s">
        <v>311</v>
      </c>
      <c r="AG402" s="1460"/>
      <c r="AH402" s="1460"/>
      <c r="AI402" s="1460"/>
      <c r="AJ402" s="1460"/>
    </row>
    <row r="403" spans="4:36" ht="13" customHeight="1">
      <c r="D403" t="s">
        <v>312</v>
      </c>
      <c r="Q403" s="1574"/>
      <c r="R403" s="1574"/>
      <c r="S403" s="1574"/>
      <c r="T403" s="1574"/>
      <c r="U403" s="1574"/>
      <c r="V403" t="s">
        <v>1161</v>
      </c>
      <c r="AG403" s="1460">
        <v>0</v>
      </c>
      <c r="AH403" s="1460"/>
      <c r="AI403" s="1460"/>
      <c r="AJ403" s="1460"/>
    </row>
    <row r="404" spans="4:36" ht="13" customHeight="1">
      <c r="D404" t="s">
        <v>1160</v>
      </c>
      <c r="AG404" s="1460"/>
      <c r="AH404" s="1460"/>
      <c r="AI404" s="1460"/>
      <c r="AJ404" s="1460"/>
    </row>
    <row r="405" spans="4:36" ht="13" customHeight="1">
      <c r="AG405" s="456"/>
      <c r="AH405" s="456"/>
      <c r="AI405" s="456"/>
      <c r="AJ405" s="456"/>
    </row>
    <row r="406" spans="4:36" ht="13" customHeight="1">
      <c r="D406" s="3" t="s">
        <v>2097</v>
      </c>
      <c r="AG406" s="456"/>
      <c r="AH406" s="456"/>
      <c r="AI406" s="1393" t="s">
        <v>668</v>
      </c>
      <c r="AJ406" s="1393"/>
    </row>
    <row r="407" spans="4:36" ht="13" customHeight="1">
      <c r="D407" s="3" t="s">
        <v>1654</v>
      </c>
      <c r="T407" s="1478"/>
      <c r="U407" s="1478"/>
      <c r="V407" s="1478"/>
      <c r="W407" s="1478"/>
      <c r="X407" s="1478"/>
      <c r="Y407" s="1478"/>
      <c r="Z407" s="1478"/>
      <c r="AA407" s="1478"/>
      <c r="AB407" s="1478"/>
      <c r="AC407" s="1478"/>
      <c r="AD407" s="1478"/>
      <c r="AE407" s="1478"/>
      <c r="AF407" s="1478"/>
      <c r="AG407" s="1478"/>
      <c r="AH407" s="1478"/>
      <c r="AI407" s="1478"/>
      <c r="AJ407" s="1478"/>
    </row>
    <row r="408" spans="4:36" ht="13" customHeight="1">
      <c r="D408" s="3" t="s">
        <v>1653</v>
      </c>
      <c r="T408" s="1478"/>
      <c r="U408" s="1478"/>
      <c r="V408" s="1478"/>
      <c r="W408" s="1478"/>
      <c r="X408" s="1478"/>
      <c r="Y408" s="1478"/>
      <c r="Z408" s="1478"/>
      <c r="AA408" s="1478"/>
      <c r="AB408" s="1478"/>
      <c r="AC408" s="1478"/>
      <c r="AD408" s="1478"/>
      <c r="AE408" s="1478"/>
      <c r="AF408" s="1478"/>
      <c r="AG408" s="1478"/>
      <c r="AH408" s="1478"/>
      <c r="AI408" s="1478"/>
      <c r="AJ408" s="1478"/>
    </row>
    <row r="409" spans="4:36" ht="13" customHeight="1">
      <c r="AG409" s="456"/>
      <c r="AH409" s="456"/>
      <c r="AI409" s="456"/>
      <c r="AJ409" s="456"/>
    </row>
    <row r="410" spans="4:36" ht="13" customHeight="1">
      <c r="D410" s="3" t="s">
        <v>1647</v>
      </c>
      <c r="S410" s="1478" t="s">
        <v>668</v>
      </c>
      <c r="T410" s="1478"/>
      <c r="U410" s="1478"/>
      <c r="V410" t="s">
        <v>1648</v>
      </c>
      <c r="AG410" s="1519"/>
      <c r="AH410" s="1519"/>
      <c r="AI410" s="1519"/>
      <c r="AJ410" s="1519"/>
    </row>
    <row r="411" spans="4:36" ht="13" customHeight="1">
      <c r="D411" s="3" t="s">
        <v>1645</v>
      </c>
      <c r="S411" s="1478" t="s">
        <v>590</v>
      </c>
      <c r="T411" s="1478"/>
      <c r="U411" s="1478"/>
      <c r="V411" t="s">
        <v>1650</v>
      </c>
      <c r="AE411" s="1517"/>
      <c r="AF411" s="1517"/>
      <c r="AG411" s="1517"/>
      <c r="AH411" s="1517"/>
      <c r="AI411" s="1517"/>
      <c r="AJ411" s="1517"/>
    </row>
    <row r="412" spans="4:36" ht="13" customHeight="1">
      <c r="D412" s="3" t="s">
        <v>1646</v>
      </c>
      <c r="K412" s="1551"/>
      <c r="L412" s="1551"/>
      <c r="M412" s="1551"/>
      <c r="N412" s="1551"/>
      <c r="O412" s="1551"/>
      <c r="P412" s="1551"/>
      <c r="Q412" s="1551"/>
      <c r="R412" s="1551"/>
      <c r="S412" s="1551"/>
      <c r="T412" s="1551"/>
      <c r="U412" s="1551"/>
      <c r="V412" s="1551"/>
      <c r="W412" s="1551"/>
      <c r="X412" s="1551"/>
      <c r="Y412" s="1551"/>
      <c r="Z412" s="1551"/>
      <c r="AA412" s="1551"/>
      <c r="AB412" s="1551"/>
      <c r="AC412" s="1551"/>
      <c r="AD412" s="1551"/>
      <c r="AE412" s="1551"/>
      <c r="AF412" s="1551"/>
      <c r="AG412" s="1551"/>
      <c r="AH412" s="1551"/>
      <c r="AI412" s="1551"/>
      <c r="AJ412" s="1551"/>
    </row>
    <row r="413" spans="4:36" ht="13" customHeight="1">
      <c r="D413" s="3" t="s">
        <v>1649</v>
      </c>
      <c r="K413" s="1551"/>
      <c r="L413" s="1551"/>
      <c r="M413" s="1551"/>
      <c r="N413" s="1551"/>
      <c r="O413" s="1551"/>
      <c r="P413" s="1551"/>
      <c r="Q413" s="1551"/>
      <c r="R413" s="1551"/>
      <c r="S413" s="1551"/>
      <c r="T413" s="1551"/>
      <c r="U413" s="1551"/>
      <c r="V413" s="1551"/>
      <c r="W413" s="1551"/>
      <c r="X413" s="1551"/>
      <c r="Y413" s="1551"/>
      <c r="Z413" s="1551"/>
      <c r="AA413" s="1551"/>
      <c r="AB413" s="1551"/>
      <c r="AC413" s="1551"/>
      <c r="AD413" s="1551"/>
      <c r="AE413" s="1551"/>
      <c r="AF413" s="1551"/>
      <c r="AG413" s="1551"/>
      <c r="AH413" s="1551"/>
      <c r="AI413" s="1551"/>
      <c r="AJ413" s="1551"/>
    </row>
    <row r="414" spans="4:36" ht="13" customHeight="1">
      <c r="D414" s="3" t="s">
        <v>1652</v>
      </c>
      <c r="E414" s="477"/>
      <c r="F414" s="477"/>
      <c r="G414" s="477"/>
      <c r="H414" s="477"/>
      <c r="I414" s="477"/>
      <c r="J414" s="477"/>
      <c r="K414" s="477"/>
      <c r="L414" s="477"/>
      <c r="M414" s="477"/>
      <c r="N414" s="477"/>
      <c r="O414" s="477"/>
      <c r="P414" s="477"/>
      <c r="Q414" s="477"/>
      <c r="R414" s="477"/>
      <c r="S414" s="1524" t="s">
        <v>1182</v>
      </c>
      <c r="T414" s="1524"/>
      <c r="U414" s="1524"/>
      <c r="V414" s="1524"/>
      <c r="W414" s="1524"/>
      <c r="X414" s="1524"/>
      <c r="Y414" s="1524"/>
      <c r="Z414" s="1524"/>
      <c r="AA414" s="1524"/>
      <c r="AB414" s="1524"/>
      <c r="AC414" s="1524"/>
      <c r="AD414" s="1524"/>
      <c r="AE414" s="1524"/>
      <c r="AF414" s="1524"/>
      <c r="AG414" s="1524"/>
      <c r="AH414" s="1524"/>
      <c r="AI414" s="1524"/>
      <c r="AJ414" s="1524"/>
    </row>
    <row r="415" spans="4:36" ht="13" customHeight="1">
      <c r="D415" s="1272" t="s">
        <v>1651</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3"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3" customHeight="1">
      <c r="AG417" s="456"/>
      <c r="AH417" s="456"/>
      <c r="AI417" s="456"/>
      <c r="AJ417" s="456"/>
    </row>
    <row r="418" spans="1:39" ht="13" customHeight="1">
      <c r="A418" s="2" t="s">
        <v>588</v>
      </c>
      <c r="B418" s="2"/>
      <c r="C418" s="2" t="s">
        <v>111</v>
      </c>
    </row>
    <row r="419" spans="1:39" ht="13" customHeight="1">
      <c r="B419" s="2"/>
      <c r="C419" s="2"/>
      <c r="D419" s="2" t="s">
        <v>1202</v>
      </c>
      <c r="I419" s="1515" t="s">
        <v>2727</v>
      </c>
      <c r="J419" s="1515"/>
      <c r="K419" s="1515"/>
      <c r="L419" s="1515"/>
      <c r="M419" s="1515"/>
      <c r="N419" s="1515"/>
      <c r="O419" s="1515"/>
      <c r="P419" s="1515"/>
      <c r="Q419" s="1515"/>
      <c r="R419" s="1515"/>
      <c r="S419" s="1515"/>
      <c r="T419" s="1515"/>
      <c r="U419" s="1515"/>
      <c r="V419" s="1515"/>
      <c r="W419" s="1515"/>
      <c r="X419" s="1515"/>
      <c r="Y419" s="1515"/>
      <c r="Z419" s="1515"/>
      <c r="AA419" s="1515"/>
      <c r="AB419" s="1515"/>
      <c r="AC419" s="1515"/>
      <c r="AD419" s="1515"/>
      <c r="AE419" s="1515"/>
    </row>
    <row r="420" spans="1:39" ht="13" customHeight="1">
      <c r="E420" t="s">
        <v>106</v>
      </c>
      <c r="R420" s="1393" t="s">
        <v>544</v>
      </c>
      <c r="S420" s="1393"/>
      <c r="AC420" s="27" t="s">
        <v>569</v>
      </c>
      <c r="AD420" s="1404">
        <v>8</v>
      </c>
      <c r="AE420" s="1404"/>
    </row>
    <row r="421" spans="1:39" ht="13" customHeight="1">
      <c r="E421" t="s">
        <v>107</v>
      </c>
      <c r="R421" s="1393" t="s">
        <v>590</v>
      </c>
      <c r="S421" s="1393"/>
      <c r="AC421" s="27" t="s">
        <v>569</v>
      </c>
      <c r="AD421" s="1404"/>
      <c r="AE421" s="1404"/>
    </row>
    <row r="422" spans="1:39" ht="13" customHeight="1">
      <c r="E422" t="s">
        <v>108</v>
      </c>
      <c r="S422" s="1393" t="s">
        <v>590</v>
      </c>
      <c r="T422" s="1393"/>
    </row>
    <row r="423" spans="1:39" ht="13" customHeight="1">
      <c r="E423" t="s">
        <v>170</v>
      </c>
      <c r="H423" s="1575" t="s">
        <v>2728</v>
      </c>
      <c r="I423" s="1575"/>
      <c r="J423" s="1575"/>
      <c r="K423" s="1575"/>
      <c r="L423" s="1575"/>
      <c r="M423" s="1575"/>
      <c r="N423" s="1575"/>
      <c r="O423" s="1575"/>
      <c r="P423" s="1575"/>
      <c r="Q423" s="1575"/>
      <c r="R423" s="1575"/>
      <c r="S423" s="1575"/>
      <c r="T423" s="1575"/>
      <c r="U423" s="1575"/>
      <c r="V423" s="1575"/>
      <c r="W423" s="1575"/>
      <c r="X423" s="1575"/>
      <c r="Y423" s="1575"/>
      <c r="Z423" s="1575"/>
      <c r="AA423" s="1575"/>
      <c r="AB423" s="1575"/>
      <c r="AC423" s="1575"/>
      <c r="AD423" s="1575"/>
      <c r="AE423" s="1575"/>
    </row>
    <row r="424" spans="1:39" ht="13" customHeight="1">
      <c r="H424" s="1576"/>
      <c r="I424" s="1576"/>
      <c r="J424" s="1576"/>
      <c r="K424" s="1576"/>
      <c r="L424" s="1576"/>
      <c r="M424" s="1576"/>
      <c r="N424" s="1576"/>
      <c r="O424" s="1576"/>
      <c r="P424" s="1576"/>
      <c r="Q424" s="1576"/>
      <c r="R424" s="1576"/>
      <c r="S424" s="1576"/>
      <c r="T424" s="1576"/>
      <c r="U424" s="1576"/>
      <c r="V424" s="1576"/>
      <c r="W424" s="1576"/>
      <c r="X424" s="1576"/>
      <c r="Y424" s="1576"/>
      <c r="Z424" s="1576"/>
      <c r="AA424" s="1576"/>
      <c r="AB424" s="1576"/>
      <c r="AC424" s="1576"/>
      <c r="AD424" s="1576"/>
      <c r="AE424" s="1576"/>
    </row>
    <row r="425" spans="1:39" ht="13" customHeight="1"/>
    <row r="426" spans="1:39" ht="13" customHeight="1">
      <c r="A426" s="2" t="s">
        <v>589</v>
      </c>
      <c r="B426" s="2"/>
      <c r="C426" s="2"/>
      <c r="D426" s="2" t="s">
        <v>114</v>
      </c>
      <c r="AF426" s="2" t="s">
        <v>956</v>
      </c>
    </row>
    <row r="427" spans="1:39" ht="13" customHeight="1">
      <c r="E427" s="1522"/>
      <c r="F427" s="1522"/>
      <c r="G427" s="1522"/>
      <c r="H427" s="13" t="s">
        <v>115</v>
      </c>
      <c r="I427" s="1522"/>
      <c r="J427" s="1522"/>
      <c r="K427" s="1522"/>
      <c r="L427" t="s">
        <v>116</v>
      </c>
      <c r="N427" s="27" t="s">
        <v>574</v>
      </c>
      <c r="P427" s="1510">
        <v>0.61</v>
      </c>
      <c r="Q427" s="1510"/>
      <c r="R427" s="1510"/>
      <c r="S427" t="s">
        <v>117</v>
      </c>
      <c r="W427" s="1523">
        <f>IF(E427&gt;0,(E427*I427),(P427*43560))</f>
        <v>26571.599999999999</v>
      </c>
      <c r="X427" s="1523"/>
      <c r="Y427" s="1523"/>
      <c r="Z427" t="s">
        <v>118</v>
      </c>
      <c r="AF427" s="1577">
        <f>IFERROR(IF(P427&gt;0,(AG446/P427),(AG446/(W427/43560))),0)</f>
        <v>167.21311475409837</v>
      </c>
      <c r="AG427" s="1577"/>
      <c r="AH427" s="1577"/>
      <c r="AM427" s="3"/>
    </row>
    <row r="428" spans="1:39" ht="13" customHeight="1">
      <c r="E428" t="s">
        <v>51</v>
      </c>
    </row>
    <row r="429" spans="1:39" ht="13" customHeight="1">
      <c r="E429" s="1503"/>
      <c r="F429" s="1503"/>
      <c r="G429" s="1503"/>
      <c r="H429" s="1503"/>
      <c r="I429" s="1503"/>
      <c r="J429" s="1503"/>
      <c r="K429" s="1503"/>
      <c r="L429" s="1503"/>
      <c r="M429" s="1503"/>
      <c r="N429" s="1503"/>
      <c r="O429" s="1503"/>
      <c r="P429" s="1503"/>
      <c r="Q429" s="1503"/>
      <c r="R429" s="1503"/>
      <c r="S429" s="1503"/>
      <c r="T429" s="1503"/>
      <c r="U429" s="1503"/>
      <c r="V429" s="1503"/>
      <c r="W429" s="1503"/>
      <c r="X429" s="1503"/>
      <c r="Y429" s="1503"/>
      <c r="Z429" s="1503"/>
      <c r="AA429" s="1503"/>
      <c r="AB429" s="1503"/>
      <c r="AC429" s="1503"/>
      <c r="AD429" s="1503"/>
      <c r="AE429" s="1503"/>
      <c r="AF429" s="1503"/>
      <c r="AG429" s="1503"/>
      <c r="AH429" s="1503"/>
      <c r="AI429" s="1503"/>
      <c r="AJ429" s="1503"/>
    </row>
    <row r="430" spans="1:39" ht="13" customHeight="1">
      <c r="E430" s="118" t="s">
        <v>1723</v>
      </c>
      <c r="F430" s="1008"/>
      <c r="G430" s="1008"/>
      <c r="H430" s="1008"/>
      <c r="I430" s="1508">
        <v>0.61</v>
      </c>
      <c r="J430" s="1508"/>
      <c r="K430" s="1508"/>
      <c r="L430" s="1008"/>
      <c r="M430" s="118"/>
      <c r="N430" s="1008"/>
      <c r="O430" s="1008"/>
      <c r="P430" s="1833">
        <f>(DU763+DU786+DU808)/I430</f>
        <v>445.90163934426232</v>
      </c>
      <c r="Q430" s="1833"/>
      <c r="R430" s="1833"/>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93">
        <v>1</v>
      </c>
      <c r="Q433" s="1393"/>
      <c r="S433" t="s">
        <v>189</v>
      </c>
      <c r="AE433" s="1393">
        <v>1</v>
      </c>
      <c r="AF433" s="1393"/>
    </row>
    <row r="434" spans="1:36" ht="13" customHeight="1">
      <c r="E434" t="s">
        <v>190</v>
      </c>
      <c r="P434" s="1393">
        <v>0</v>
      </c>
      <c r="Q434" s="1393"/>
      <c r="S434" t="s">
        <v>131</v>
      </c>
      <c r="AE434" s="1393" t="s">
        <v>590</v>
      </c>
      <c r="AF434" s="1393"/>
    </row>
    <row r="435" spans="1:36" ht="13" customHeight="1">
      <c r="F435" s="28" t="s">
        <v>132</v>
      </c>
    </row>
    <row r="436" spans="1:36" ht="13" customHeight="1">
      <c r="F436" s="1528"/>
      <c r="G436" s="1528"/>
      <c r="H436" s="1528"/>
      <c r="I436" s="1528"/>
      <c r="J436" s="1528"/>
      <c r="K436" s="1528"/>
      <c r="L436" s="1528"/>
      <c r="M436" s="1528"/>
      <c r="N436" s="1528"/>
      <c r="O436" s="1528"/>
      <c r="P436" s="1528"/>
      <c r="Q436" s="1528"/>
      <c r="R436" s="1528"/>
      <c r="S436" s="1528"/>
      <c r="T436" s="1528"/>
      <c r="U436" s="1528"/>
      <c r="V436" s="1528"/>
      <c r="W436" s="1528"/>
      <c r="X436" s="1528"/>
      <c r="Y436" s="1528"/>
      <c r="Z436" s="1528"/>
      <c r="AA436" s="1528"/>
      <c r="AB436" s="1528"/>
      <c r="AC436" s="1528"/>
      <c r="AD436" s="1528"/>
      <c r="AE436" s="1528"/>
      <c r="AF436" s="1528"/>
      <c r="AG436" s="1528"/>
      <c r="AH436" s="1528"/>
    </row>
    <row r="437" spans="1:36" ht="13" customHeight="1">
      <c r="F437" s="1529"/>
      <c r="G437" s="1529"/>
      <c r="H437" s="1529"/>
      <c r="I437" s="1529"/>
      <c r="J437" s="1529"/>
      <c r="K437" s="1529"/>
      <c r="L437" s="1529"/>
      <c r="M437" s="1529"/>
      <c r="N437" s="1529"/>
      <c r="O437" s="1529"/>
      <c r="P437" s="1529"/>
      <c r="Q437" s="1529"/>
      <c r="R437" s="1529"/>
      <c r="S437" s="1529"/>
      <c r="T437" s="1529"/>
      <c r="U437" s="1529"/>
      <c r="V437" s="1529"/>
      <c r="W437" s="1529"/>
      <c r="X437" s="1529"/>
      <c r="Y437" s="1529"/>
      <c r="Z437" s="1529"/>
      <c r="AA437" s="1529"/>
      <c r="AB437" s="1529"/>
      <c r="AC437" s="1529"/>
      <c r="AD437" s="1529"/>
      <c r="AE437" s="1529"/>
      <c r="AF437" s="1529"/>
      <c r="AG437" s="1529"/>
      <c r="AH437" s="1529"/>
    </row>
    <row r="438" spans="1:36" ht="13" customHeight="1">
      <c r="E438" t="s">
        <v>607</v>
      </c>
      <c r="P438" s="1"/>
      <c r="Q438" s="1393" t="s">
        <v>544</v>
      </c>
      <c r="R438" s="1393"/>
    </row>
    <row r="439" spans="1:36" ht="13" customHeight="1">
      <c r="F439" t="s">
        <v>608</v>
      </c>
      <c r="P439" s="1"/>
      <c r="Q439" s="1"/>
      <c r="AF439" s="1393" t="s">
        <v>590</v>
      </c>
      <c r="AG439" s="1507"/>
    </row>
    <row r="440" spans="1:36" ht="13" customHeight="1"/>
    <row r="441" spans="1:36" ht="13" customHeight="1">
      <c r="A441" s="2"/>
      <c r="B441" s="2"/>
      <c r="C441" s="2"/>
      <c r="E441" s="4" t="s">
        <v>308</v>
      </c>
      <c r="Z441" s="1393" t="s">
        <v>668</v>
      </c>
      <c r="AA441" s="1393"/>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93" t="s">
        <v>590</v>
      </c>
      <c r="AA443" s="1393"/>
    </row>
    <row r="444" spans="1:36" ht="13" customHeight="1"/>
    <row r="445" spans="1:36" ht="13" customHeight="1">
      <c r="A445" s="2" t="s">
        <v>466</v>
      </c>
      <c r="B445" s="2"/>
      <c r="C445" s="2"/>
      <c r="D445" s="2" t="s">
        <v>763</v>
      </c>
      <c r="AF445" s="48"/>
    </row>
    <row r="446" spans="1:36" ht="13" customHeight="1">
      <c r="D446" s="1408" t="s">
        <v>43</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88">
        <v>102</v>
      </c>
      <c r="AH446" s="1488"/>
      <c r="AI446" s="1488"/>
      <c r="AJ446" s="1488"/>
    </row>
    <row r="447" spans="1:36" ht="13" customHeight="1">
      <c r="D447" s="1504" t="s">
        <v>1220</v>
      </c>
      <c r="E447" s="1505"/>
      <c r="F447" s="1505"/>
      <c r="G447" s="1505"/>
      <c r="H447" s="1505"/>
      <c r="I447" s="1505"/>
      <c r="J447" s="1505"/>
      <c r="K447" s="1505"/>
      <c r="L447" s="1505"/>
      <c r="M447" s="1505"/>
      <c r="N447" s="1505"/>
      <c r="O447" s="1505"/>
      <c r="P447" s="1505"/>
      <c r="Q447" s="1505"/>
      <c r="R447" s="1505"/>
      <c r="S447" s="1505"/>
      <c r="T447" s="1505"/>
      <c r="U447" s="1505"/>
      <c r="V447" s="1505"/>
      <c r="W447" s="1505"/>
      <c r="X447" s="1505"/>
      <c r="Y447" s="1505"/>
      <c r="Z447" s="1505"/>
      <c r="AA447" s="1505"/>
      <c r="AB447" s="1505"/>
      <c r="AC447" s="1505"/>
      <c r="AD447" s="1505"/>
      <c r="AE447" s="1505"/>
      <c r="AF447" s="1506"/>
      <c r="AG447" s="1511">
        <v>0</v>
      </c>
      <c r="AH447" s="1512"/>
      <c r="AI447" s="1512"/>
      <c r="AJ447" s="1512"/>
    </row>
    <row r="448" spans="1:36" ht="13" customHeight="1">
      <c r="D448" s="1504" t="s">
        <v>1029</v>
      </c>
      <c r="E448" s="1505"/>
      <c r="F448" s="1505"/>
      <c r="G448" s="1505"/>
      <c r="H448" s="1505"/>
      <c r="I448" s="1505"/>
      <c r="J448" s="1505"/>
      <c r="K448" s="1505"/>
      <c r="L448" s="1505"/>
      <c r="M448" s="1505"/>
      <c r="N448" s="1505"/>
      <c r="O448" s="1505"/>
      <c r="P448" s="1505"/>
      <c r="Q448" s="1505"/>
      <c r="R448" s="1505"/>
      <c r="S448" s="1505"/>
      <c r="T448" s="1505"/>
      <c r="U448" s="1505"/>
      <c r="V448" s="1505"/>
      <c r="W448" s="1505"/>
      <c r="X448" s="1505"/>
      <c r="Y448" s="1505"/>
      <c r="Z448" s="1505"/>
      <c r="AA448" s="1505"/>
      <c r="AB448" s="1505"/>
      <c r="AC448" s="1505"/>
      <c r="AD448" s="1505"/>
      <c r="AE448" s="1505"/>
      <c r="AF448" s="1506"/>
      <c r="AG448" s="1488">
        <v>101</v>
      </c>
      <c r="AH448" s="1488"/>
      <c r="AI448" s="1488"/>
      <c r="AJ448" s="1488"/>
    </row>
    <row r="449" spans="4:55" ht="13" customHeight="1">
      <c r="D449" s="1504" t="s">
        <v>1030</v>
      </c>
      <c r="E449" s="1505"/>
      <c r="F449" s="1505"/>
      <c r="G449" s="1505"/>
      <c r="H449" s="1505"/>
      <c r="I449" s="1505"/>
      <c r="J449" s="1505"/>
      <c r="K449" s="1505"/>
      <c r="L449" s="1505"/>
      <c r="M449" s="1505"/>
      <c r="N449" s="1505"/>
      <c r="O449" s="1505"/>
      <c r="P449" s="1505"/>
      <c r="Q449" s="1505"/>
      <c r="R449" s="1505"/>
      <c r="S449" s="1505"/>
      <c r="T449" s="1505"/>
      <c r="U449" s="1505"/>
      <c r="V449" s="1505"/>
      <c r="W449" s="1505"/>
      <c r="X449" s="1505"/>
      <c r="Y449" s="1505"/>
      <c r="Z449" s="1505"/>
      <c r="AA449" s="1505"/>
      <c r="AB449" s="1505"/>
      <c r="AC449" s="1505"/>
      <c r="AD449" s="1505"/>
      <c r="AE449" s="1505"/>
      <c r="AF449" s="1506"/>
      <c r="AG449" s="1488">
        <v>101</v>
      </c>
      <c r="AH449" s="1488"/>
      <c r="AI449" s="1488"/>
      <c r="AJ449" s="1488"/>
    </row>
    <row r="450" spans="4:55" ht="13" customHeight="1">
      <c r="D450" s="1504" t="s">
        <v>1032</v>
      </c>
      <c r="E450" s="1505"/>
      <c r="F450" s="1505"/>
      <c r="G450" s="1505"/>
      <c r="H450" s="1505"/>
      <c r="I450" s="1505"/>
      <c r="J450" s="1505"/>
      <c r="K450" s="1505"/>
      <c r="L450" s="1505"/>
      <c r="M450" s="1505"/>
      <c r="N450" s="1505"/>
      <c r="O450" s="1505"/>
      <c r="P450" s="1505"/>
      <c r="Q450" s="1505"/>
      <c r="R450" s="1505"/>
      <c r="S450" s="1505"/>
      <c r="T450" s="1505"/>
      <c r="U450" s="1505"/>
      <c r="V450" s="1505"/>
      <c r="W450" s="1505"/>
      <c r="X450" s="1505"/>
      <c r="Y450" s="1505"/>
      <c r="Z450" s="1505"/>
      <c r="AA450" s="1505"/>
      <c r="AB450" s="1505"/>
      <c r="AC450" s="1505"/>
      <c r="AD450" s="1505"/>
      <c r="AE450" s="1505"/>
      <c r="AF450" s="1506"/>
      <c r="AG450" s="1402">
        <f>IF(ISERROR(AG449/AG448),0,AG449/AG448)</f>
        <v>1</v>
      </c>
      <c r="AH450" s="1402"/>
      <c r="AI450" s="1402"/>
      <c r="AJ450" s="1402"/>
    </row>
    <row r="451" spans="4:55" ht="13" customHeight="1">
      <c r="D451" s="1504" t="s">
        <v>1031</v>
      </c>
      <c r="E451" s="1505"/>
      <c r="F451" s="1505"/>
      <c r="G451" s="1505"/>
      <c r="H451" s="1505"/>
      <c r="I451" s="1505"/>
      <c r="J451" s="1505"/>
      <c r="K451" s="1505"/>
      <c r="L451" s="1505"/>
      <c r="M451" s="1505"/>
      <c r="N451" s="1505"/>
      <c r="O451" s="1505"/>
      <c r="P451" s="1505"/>
      <c r="Q451" s="1505"/>
      <c r="R451" s="1505"/>
      <c r="S451" s="1505"/>
      <c r="T451" s="1505"/>
      <c r="U451" s="1505"/>
      <c r="V451" s="1505"/>
      <c r="W451" s="1505"/>
      <c r="X451" s="1505"/>
      <c r="Y451" s="1505"/>
      <c r="Z451" s="1505"/>
      <c r="AA451" s="1505"/>
      <c r="AB451" s="1505"/>
      <c r="AC451" s="1505"/>
      <c r="AD451" s="1505"/>
      <c r="AE451" s="1505"/>
      <c r="AF451" s="1506"/>
      <c r="AG451" s="1502">
        <f>96714-1031</f>
        <v>95683</v>
      </c>
      <c r="AH451" s="1502"/>
      <c r="AI451" s="1502"/>
      <c r="AJ451" s="1502"/>
    </row>
    <row r="452" spans="4:55" ht="13" customHeight="1">
      <c r="D452" s="1504" t="s">
        <v>1033</v>
      </c>
      <c r="E452" s="1505"/>
      <c r="F452" s="1505"/>
      <c r="G452" s="1505"/>
      <c r="H452" s="1505"/>
      <c r="I452" s="1505"/>
      <c r="J452" s="1505"/>
      <c r="K452" s="1505"/>
      <c r="L452" s="1505"/>
      <c r="M452" s="1505"/>
      <c r="N452" s="1505"/>
      <c r="O452" s="1505"/>
      <c r="P452" s="1505"/>
      <c r="Q452" s="1505"/>
      <c r="R452" s="1505"/>
      <c r="S452" s="1505"/>
      <c r="T452" s="1505"/>
      <c r="U452" s="1505"/>
      <c r="V452" s="1505"/>
      <c r="W452" s="1505"/>
      <c r="X452" s="1505"/>
      <c r="Y452" s="1505"/>
      <c r="Z452" s="1505"/>
      <c r="AA452" s="1505"/>
      <c r="AB452" s="1505"/>
      <c r="AC452" s="1505"/>
      <c r="AD452" s="1505"/>
      <c r="AE452" s="1505"/>
      <c r="AF452" s="1506"/>
      <c r="AG452" s="1502">
        <f>AG451</f>
        <v>95683</v>
      </c>
      <c r="AH452" s="1502"/>
      <c r="AI452" s="1502"/>
      <c r="AJ452" s="1502"/>
    </row>
    <row r="453" spans="4:55" ht="13" customHeight="1">
      <c r="D453" s="1504" t="s">
        <v>1034</v>
      </c>
      <c r="E453" s="1505"/>
      <c r="F453" s="1505"/>
      <c r="G453" s="1505"/>
      <c r="H453" s="1505"/>
      <c r="I453" s="1505"/>
      <c r="J453" s="1505"/>
      <c r="K453" s="1505"/>
      <c r="L453" s="1505"/>
      <c r="M453" s="1505"/>
      <c r="N453" s="1505"/>
      <c r="O453" s="1505"/>
      <c r="P453" s="1505"/>
      <c r="Q453" s="1505"/>
      <c r="R453" s="1505"/>
      <c r="S453" s="1505"/>
      <c r="T453" s="1505"/>
      <c r="U453" s="1505"/>
      <c r="V453" s="1505"/>
      <c r="W453" s="1505"/>
      <c r="X453" s="1505"/>
      <c r="Y453" s="1505"/>
      <c r="Z453" s="1505"/>
      <c r="AA453" s="1505"/>
      <c r="AB453" s="1505"/>
      <c r="AC453" s="1505"/>
      <c r="AD453" s="1505"/>
      <c r="AE453" s="1505"/>
      <c r="AF453" s="1506"/>
      <c r="AG453" s="1402">
        <f>IF(ISERROR(AG452/AG451),0,AG452/AG451)</f>
        <v>1</v>
      </c>
      <c r="AH453" s="1402"/>
      <c r="AI453" s="1402"/>
      <c r="AJ453" s="1402"/>
    </row>
    <row r="454" spans="4:55" ht="13" customHeight="1">
      <c r="D454" s="1504" t="s">
        <v>1035</v>
      </c>
      <c r="E454" s="1505"/>
      <c r="F454" s="1505"/>
      <c r="G454" s="1505"/>
      <c r="H454" s="1505"/>
      <c r="I454" s="1505"/>
      <c r="J454" s="1505"/>
      <c r="K454" s="1505"/>
      <c r="L454" s="1505"/>
      <c r="M454" s="1505"/>
      <c r="N454" s="1505"/>
      <c r="O454" s="1505"/>
      <c r="P454" s="1505"/>
      <c r="Q454" s="1505"/>
      <c r="R454" s="1505"/>
      <c r="S454" s="1505"/>
      <c r="T454" s="1505"/>
      <c r="U454" s="1505"/>
      <c r="V454" s="1505"/>
      <c r="W454" s="1505"/>
      <c r="X454" s="1505"/>
      <c r="Y454" s="1505"/>
      <c r="Z454" s="1505"/>
      <c r="AA454" s="1505"/>
      <c r="AB454" s="1505"/>
      <c r="AC454" s="1505"/>
      <c r="AD454" s="1505"/>
      <c r="AE454" s="1505"/>
      <c r="AF454" s="1506"/>
      <c r="AG454" s="1402">
        <f>MIN(IF(AG450&gt;AG453,AG453,AG450),1)</f>
        <v>1</v>
      </c>
      <c r="AH454" s="1402"/>
      <c r="AI454" s="1402"/>
      <c r="AJ454" s="1402"/>
    </row>
    <row r="455" spans="4:55" ht="13" customHeight="1">
      <c r="D455" s="1504" t="s">
        <v>2042</v>
      </c>
      <c r="E455" s="1409"/>
      <c r="F455" s="1409"/>
      <c r="G455" s="1409"/>
      <c r="H455" s="1409"/>
      <c r="I455" s="1409"/>
      <c r="J455" s="1409"/>
      <c r="K455" s="1409"/>
      <c r="L455" s="1409"/>
      <c r="M455" s="1409"/>
      <c r="N455" s="1409"/>
      <c r="O455" s="1409"/>
      <c r="P455" s="1409"/>
      <c r="Q455" s="1409"/>
      <c r="R455" s="1409"/>
      <c r="S455" s="1409"/>
      <c r="T455" s="1409"/>
      <c r="U455" s="1409"/>
      <c r="V455" s="1409"/>
      <c r="W455" s="1409"/>
      <c r="X455" s="1409"/>
      <c r="Y455" s="1409"/>
      <c r="Z455" s="1409"/>
      <c r="AA455" s="1409"/>
      <c r="AB455" s="1409"/>
      <c r="AC455" s="1409"/>
      <c r="AD455" s="1409"/>
      <c r="AE455" s="1409"/>
      <c r="AF455" s="1410"/>
      <c r="AG455" s="1502">
        <v>1806</v>
      </c>
      <c r="AH455" s="1502"/>
      <c r="AI455" s="1502"/>
      <c r="AJ455" s="1502"/>
      <c r="AZ455" s="34"/>
      <c r="BA455" s="34"/>
      <c r="BB455" s="34"/>
      <c r="BC455" s="34"/>
    </row>
    <row r="456" spans="4:55" ht="13" customHeight="1">
      <c r="D456" s="1408" t="s">
        <v>568</v>
      </c>
      <c r="E456" s="1409"/>
      <c r="F456" s="1409"/>
      <c r="G456" s="1409"/>
      <c r="H456" s="1409"/>
      <c r="I456" s="1409"/>
      <c r="J456" s="1409"/>
      <c r="K456" s="1409"/>
      <c r="L456" s="1409"/>
      <c r="M456" s="1409"/>
      <c r="N456" s="1409"/>
      <c r="O456" s="1409"/>
      <c r="P456" s="1409"/>
      <c r="Q456" s="1409"/>
      <c r="R456" s="1409"/>
      <c r="S456" s="1409"/>
      <c r="T456" s="1409"/>
      <c r="U456" s="1409"/>
      <c r="V456" s="1409"/>
      <c r="W456" s="1409"/>
      <c r="X456" s="1409"/>
      <c r="Y456" s="1409"/>
      <c r="Z456" s="1409"/>
      <c r="AA456" s="1409"/>
      <c r="AB456" s="1409"/>
      <c r="AC456" s="1409"/>
      <c r="AD456" s="1409"/>
      <c r="AE456" s="1409"/>
      <c r="AF456" s="1410"/>
      <c r="AG456" s="1502">
        <v>1330</v>
      </c>
      <c r="AH456" s="1502"/>
      <c r="AI456" s="1502"/>
      <c r="AJ456" s="1502"/>
      <c r="AZ456" s="3"/>
      <c r="BA456" s="3"/>
      <c r="BB456" s="3"/>
      <c r="BC456" s="3"/>
    </row>
    <row r="457" spans="4:55" ht="13" customHeight="1">
      <c r="D457" s="1504" t="s">
        <v>1203</v>
      </c>
      <c r="E457" s="1409"/>
      <c r="F457" s="1409"/>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1409"/>
      <c r="AD457" s="1409"/>
      <c r="AE457" s="1409"/>
      <c r="AF457" s="1410"/>
      <c r="AG457" s="1502">
        <f>14014+31436</f>
        <v>45450</v>
      </c>
      <c r="AH457" s="1502"/>
      <c r="AI457" s="1502"/>
      <c r="AJ457" s="1502"/>
      <c r="AZ457" s="3"/>
      <c r="BA457" s="3"/>
      <c r="BB457" s="3"/>
      <c r="BC457" s="3"/>
    </row>
    <row r="458" spans="4:55" ht="13" customHeight="1">
      <c r="D458" s="1504" t="s">
        <v>1036</v>
      </c>
      <c r="E458" s="1409"/>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1409"/>
      <c r="AD458" s="1409"/>
      <c r="AE458" s="1409"/>
      <c r="AF458" s="1410"/>
      <c r="AG458" s="1502">
        <v>0</v>
      </c>
      <c r="AH458" s="1502"/>
      <c r="AI458" s="1502"/>
      <c r="AJ458" s="1502"/>
      <c r="BB458" s="3"/>
      <c r="BC458" s="3"/>
    </row>
    <row r="459" spans="4:55" ht="13" customHeight="1">
      <c r="D459" s="1579" t="s">
        <v>1037</v>
      </c>
      <c r="E459" s="1580"/>
      <c r="F459" s="1580"/>
      <c r="G459" s="1580"/>
      <c r="H459" s="1580"/>
      <c r="I459" s="1580"/>
      <c r="J459" s="1580"/>
      <c r="K459" s="1580"/>
      <c r="L459" s="1580"/>
      <c r="M459" s="1580"/>
      <c r="N459" s="1580"/>
      <c r="O459" s="1580"/>
      <c r="P459" s="1580"/>
      <c r="Q459" s="1580"/>
      <c r="R459" s="1580"/>
      <c r="S459" s="1580"/>
      <c r="T459" s="1580"/>
      <c r="U459" s="1580"/>
      <c r="V459" s="1580"/>
      <c r="W459" s="1580"/>
      <c r="X459" s="1580"/>
      <c r="Y459" s="1580"/>
      <c r="Z459" s="1580"/>
      <c r="AA459" s="1580"/>
      <c r="AB459" s="1580"/>
      <c r="AC459" s="1580"/>
      <c r="AD459" s="1580"/>
      <c r="AE459" s="1580"/>
      <c r="AF459" s="1581"/>
      <c r="AG459" s="1442">
        <f>AG451+AG455+AG457+AG458</f>
        <v>142939</v>
      </c>
      <c r="AH459" s="1442"/>
      <c r="AI459" s="1442"/>
      <c r="AJ459" s="1442"/>
      <c r="AZ459" s="3"/>
      <c r="BA459" s="3"/>
      <c r="BB459" s="3"/>
      <c r="BC459" s="3"/>
    </row>
    <row r="460" spans="4:55" ht="13" customHeight="1">
      <c r="D460" s="1582" t="s">
        <v>1204</v>
      </c>
      <c r="E460" s="1582"/>
      <c r="F460" s="1582"/>
      <c r="G460" s="1582"/>
      <c r="H460" s="1582"/>
      <c r="I460" s="1582"/>
      <c r="J460" s="1582"/>
      <c r="K460" s="1582"/>
      <c r="L460" s="1582"/>
      <c r="M460" s="1582"/>
      <c r="N460" s="1582"/>
      <c r="O460" s="1582"/>
      <c r="P460" s="1582"/>
      <c r="Q460" s="1582"/>
      <c r="R460" s="1582"/>
      <c r="S460" s="1582"/>
      <c r="T460" s="1582"/>
      <c r="U460" s="1582"/>
      <c r="V460" s="1582"/>
      <c r="W460" s="1582"/>
      <c r="X460" s="1582"/>
      <c r="Y460" s="1582"/>
      <c r="Z460" s="1582"/>
      <c r="AA460" s="1582"/>
      <c r="AB460" s="1582"/>
      <c r="AC460" s="1582"/>
      <c r="AD460" s="1582"/>
      <c r="AE460" s="1582"/>
      <c r="AF460" s="1582"/>
      <c r="AG460" s="1582"/>
      <c r="AH460" s="1582"/>
      <c r="AI460" s="1582"/>
      <c r="AJ460" s="1582"/>
      <c r="AZ460" s="3"/>
      <c r="BA460" s="3"/>
      <c r="BB460" s="3"/>
      <c r="BC460" s="3"/>
    </row>
    <row r="461" spans="4:55" ht="13" customHeight="1">
      <c r="D461" s="1583"/>
      <c r="E461" s="1583"/>
      <c r="F461" s="1583"/>
      <c r="G461" s="1583"/>
      <c r="H461" s="1583"/>
      <c r="I461" s="1583"/>
      <c r="J461" s="1583"/>
      <c r="K461" s="1583"/>
      <c r="L461" s="1583"/>
      <c r="M461" s="1583"/>
      <c r="N461" s="1583"/>
      <c r="O461" s="1583"/>
      <c r="P461" s="1583"/>
      <c r="Q461" s="1583"/>
      <c r="R461" s="1583"/>
      <c r="S461" s="1583"/>
      <c r="T461" s="1583"/>
      <c r="U461" s="1583"/>
      <c r="V461" s="1583"/>
      <c r="W461" s="1583"/>
      <c r="X461" s="1583"/>
      <c r="Y461" s="1583"/>
      <c r="Z461" s="1583"/>
      <c r="AA461" s="1583"/>
      <c r="AB461" s="1583"/>
      <c r="AC461" s="1583"/>
      <c r="AD461" s="1583"/>
      <c r="AE461" s="1583"/>
      <c r="AF461" s="1583"/>
      <c r="AG461" s="1583"/>
      <c r="AH461" s="1583"/>
      <c r="AI461" s="1583"/>
      <c r="AJ461" s="1583"/>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81">
        <f>IF(AG446=0,"",'Sources and Uses Budget'!B105/Application!AG446)</f>
        <v>854178.15686274506</v>
      </c>
      <c r="AD463" s="1481"/>
      <c r="AE463" s="1481"/>
      <c r="AF463" s="1481"/>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81">
        <f>IF(AG446=0,"",'Sources and Uses Budget'!C105/Application!AG446)</f>
        <v>854178.15686274506</v>
      </c>
      <c r="AD464" s="1481"/>
      <c r="AE464" s="1481"/>
      <c r="AF464" s="1481"/>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81">
        <f>IF(AG446=0,"",('Sources and Uses Budget'!$S$107+'Sources and Uses Budget'!$T$107)/Application!AG446)</f>
        <v>781689.69607843133</v>
      </c>
      <c r="AD465" s="1481"/>
      <c r="AE465" s="1481"/>
      <c r="AF465" s="1481"/>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20" t="s">
        <v>2054</v>
      </c>
      <c r="E473" s="1444"/>
      <c r="F473" s="1444"/>
      <c r="G473" s="1444"/>
      <c r="H473" s="1444"/>
      <c r="I473" s="1444"/>
      <c r="J473" s="1444"/>
      <c r="K473" s="1444"/>
      <c r="L473" s="1444"/>
      <c r="M473" s="1444"/>
      <c r="N473" s="1444"/>
      <c r="O473" s="1444"/>
      <c r="P473" s="1444"/>
      <c r="Q473" s="1444"/>
      <c r="R473" s="1444"/>
      <c r="S473" s="1444"/>
      <c r="T473" s="1444"/>
      <c r="U473" s="1444"/>
      <c r="V473" s="1445"/>
      <c r="W473" s="1411">
        <v>0</v>
      </c>
      <c r="X473" s="1412"/>
      <c r="Y473" s="141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43" t="s">
        <v>692</v>
      </c>
      <c r="E474" s="1444"/>
      <c r="F474" s="1444"/>
      <c r="G474" s="1444"/>
      <c r="H474" s="1444"/>
      <c r="I474" s="1444"/>
      <c r="J474" s="1444"/>
      <c r="K474" s="1444"/>
      <c r="L474" s="1444"/>
      <c r="M474" s="1444"/>
      <c r="N474" s="1444"/>
      <c r="O474" s="1444"/>
      <c r="P474" s="1444"/>
      <c r="Q474" s="1444"/>
      <c r="R474" s="1444"/>
      <c r="S474" s="1444"/>
      <c r="T474" s="1444"/>
      <c r="U474" s="1444"/>
      <c r="V474" s="1445"/>
      <c r="W474" s="1411">
        <v>0</v>
      </c>
      <c r="X474" s="1412"/>
      <c r="Y474" s="141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43" t="s">
        <v>693</v>
      </c>
      <c r="E475" s="1444"/>
      <c r="F475" s="1444"/>
      <c r="G475" s="1444"/>
      <c r="H475" s="1444"/>
      <c r="I475" s="1444"/>
      <c r="J475" s="1444"/>
      <c r="K475" s="1444"/>
      <c r="L475" s="1444"/>
      <c r="M475" s="1444"/>
      <c r="N475" s="1444"/>
      <c r="O475" s="1444"/>
      <c r="P475" s="1444"/>
      <c r="Q475" s="1444"/>
      <c r="R475" s="1444"/>
      <c r="S475" s="1444"/>
      <c r="T475" s="1444"/>
      <c r="U475" s="1444"/>
      <c r="V475" s="1445"/>
      <c r="W475" s="1411">
        <v>0</v>
      </c>
      <c r="X475" s="1412"/>
      <c r="Y475" s="1413"/>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43" t="s">
        <v>694</v>
      </c>
      <c r="E476" s="1444"/>
      <c r="F476" s="1444"/>
      <c r="G476" s="1444"/>
      <c r="H476" s="1444"/>
      <c r="I476" s="1444"/>
      <c r="J476" s="1444"/>
      <c r="K476" s="1444"/>
      <c r="L476" s="1444"/>
      <c r="M476" s="1444"/>
      <c r="N476" s="1444"/>
      <c r="O476" s="1444"/>
      <c r="P476" s="1444"/>
      <c r="Q476" s="1444"/>
      <c r="R476" s="1444"/>
      <c r="S476" s="1444"/>
      <c r="T476" s="1444"/>
      <c r="U476" s="1444"/>
      <c r="V476" s="1445"/>
      <c r="W476" s="1411">
        <v>0</v>
      </c>
      <c r="X476" s="1412"/>
      <c r="Y476" s="141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43" t="s">
        <v>880</v>
      </c>
      <c r="E477" s="1444"/>
      <c r="F477" s="1444"/>
      <c r="G477" s="1444"/>
      <c r="H477" s="1444"/>
      <c r="I477" s="1444"/>
      <c r="J477" s="1444"/>
      <c r="K477" s="1444"/>
      <c r="L477" s="1444"/>
      <c r="M477" s="1444"/>
      <c r="N477" s="1444"/>
      <c r="O477" s="1444"/>
      <c r="P477" s="1444"/>
      <c r="Q477" s="1444"/>
      <c r="R477" s="1444"/>
      <c r="S477" s="1444"/>
      <c r="T477" s="1444"/>
      <c r="U477" s="1444"/>
      <c r="V477" s="1445"/>
      <c r="W477" s="1411">
        <v>0</v>
      </c>
      <c r="X477" s="1412"/>
      <c r="Y477" s="1413"/>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43" t="s">
        <v>695</v>
      </c>
      <c r="E478" s="1444"/>
      <c r="F478" s="1444"/>
      <c r="G478" s="1444"/>
      <c r="H478" s="1444"/>
      <c r="I478" s="1444"/>
      <c r="J478" s="1444"/>
      <c r="K478" s="1444"/>
      <c r="L478" s="1444"/>
      <c r="M478" s="1444"/>
      <c r="N478" s="1444"/>
      <c r="O478" s="1444"/>
      <c r="P478" s="1444"/>
      <c r="Q478" s="1444"/>
      <c r="R478" s="1444"/>
      <c r="S478" s="1444"/>
      <c r="T478" s="1444"/>
      <c r="U478" s="1444"/>
      <c r="V478" s="1445"/>
      <c r="W478" s="1411">
        <v>0</v>
      </c>
      <c r="X478" s="1412"/>
      <c r="Y478" s="1413"/>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443" t="s">
        <v>1010</v>
      </c>
      <c r="E479" s="1444"/>
      <c r="F479" s="1444"/>
      <c r="G479" s="1444"/>
      <c r="H479" s="1444"/>
      <c r="I479" s="1444"/>
      <c r="J479" s="1444"/>
      <c r="K479" s="1444"/>
      <c r="L479" s="1444"/>
      <c r="M479" s="1444"/>
      <c r="N479" s="1444"/>
      <c r="O479" s="1444"/>
      <c r="P479" s="1444"/>
      <c r="Q479" s="1444"/>
      <c r="R479" s="1444"/>
      <c r="S479" s="1444"/>
      <c r="T479" s="1444"/>
      <c r="U479" s="1444"/>
      <c r="V479" s="1445"/>
      <c r="W479" s="1411">
        <v>0</v>
      </c>
      <c r="X479" s="1412"/>
      <c r="Y479" s="1413"/>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20" t="s">
        <v>2144</v>
      </c>
      <c r="E480" s="1421"/>
      <c r="F480" s="1421"/>
      <c r="G480" s="1421"/>
      <c r="H480" s="1421"/>
      <c r="I480" s="1421"/>
      <c r="J480" s="1421"/>
      <c r="K480" s="1421"/>
      <c r="L480" s="1421"/>
      <c r="M480" s="1421"/>
      <c r="N480" s="1421"/>
      <c r="O480" s="1421"/>
      <c r="P480" s="1421"/>
      <c r="Q480" s="1421"/>
      <c r="R480" s="1421"/>
      <c r="S480" s="1421"/>
      <c r="T480" s="1421"/>
      <c r="U480" s="1421"/>
      <c r="V480" s="1422"/>
      <c r="W480" s="1411">
        <v>0</v>
      </c>
      <c r="X480" s="1412"/>
      <c r="Y480" s="1413"/>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20" t="s">
        <v>1641</v>
      </c>
      <c r="E481" s="1444"/>
      <c r="F481" s="1444"/>
      <c r="G481" s="1444"/>
      <c r="H481" s="1444"/>
      <c r="I481" s="1444"/>
      <c r="J481" s="1444"/>
      <c r="K481" s="1444"/>
      <c r="L481" s="1444"/>
      <c r="M481" s="1444"/>
      <c r="N481" s="1444"/>
      <c r="O481" s="1444"/>
      <c r="P481" s="1444"/>
      <c r="Q481" s="1444"/>
      <c r="R481" s="1444"/>
      <c r="S481" s="1444"/>
      <c r="T481" s="1444"/>
      <c r="U481" s="1444"/>
      <c r="V481" s="1445"/>
      <c r="W481" s="1411">
        <v>16</v>
      </c>
      <c r="X481" s="1412"/>
      <c r="Y481" s="1413"/>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41" t="s">
        <v>1039</v>
      </c>
      <c r="H482" s="1842"/>
      <c r="I482" s="1842"/>
      <c r="J482" s="1842"/>
      <c r="K482" s="1842"/>
      <c r="L482" s="1842"/>
      <c r="M482" s="1842"/>
      <c r="N482" s="1842"/>
      <c r="O482" s="1842"/>
      <c r="P482" s="1842"/>
      <c r="Q482" s="1842"/>
      <c r="R482" s="1842"/>
      <c r="S482" s="1842"/>
      <c r="T482" s="1842"/>
      <c r="U482" s="1842"/>
      <c r="V482" s="1843"/>
      <c r="W482" s="1411">
        <v>101</v>
      </c>
      <c r="X482" s="1412"/>
      <c r="Y482" s="1413"/>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36" t="s">
        <v>809</v>
      </c>
      <c r="B488" s="1536"/>
      <c r="C488" s="1536"/>
      <c r="D488" s="1536"/>
      <c r="E488" s="1536"/>
      <c r="F488" s="1536"/>
      <c r="G488" s="1536"/>
      <c r="H488" s="1536"/>
      <c r="I488" s="1536"/>
      <c r="J488" s="1536"/>
      <c r="K488" s="1536"/>
      <c r="L488" s="1536"/>
      <c r="M488" s="1536"/>
      <c r="N488" s="1536"/>
      <c r="O488" s="1536"/>
      <c r="P488" s="1536"/>
      <c r="Q488" s="1536"/>
      <c r="R488" s="1536"/>
      <c r="S488" s="1536"/>
      <c r="T488" s="1536"/>
      <c r="U488" s="1536"/>
      <c r="V488" s="1536"/>
      <c r="W488" s="1536"/>
      <c r="X488" s="1536"/>
      <c r="Y488" s="1536"/>
      <c r="Z488" s="1536"/>
      <c r="AA488" s="1536"/>
      <c r="AB488" s="1536"/>
      <c r="AC488" s="1536"/>
      <c r="AD488" s="1536"/>
      <c r="AE488" s="1536"/>
      <c r="AF488" s="1536"/>
      <c r="AG488" s="1536"/>
      <c r="AH488" s="1536"/>
      <c r="AI488" s="1536"/>
      <c r="AJ488" s="1536"/>
      <c r="AK488" s="1536"/>
      <c r="AL488" s="1536"/>
      <c r="AM488" s="1536"/>
      <c r="AN488" s="1536"/>
      <c r="AO488" s="1536"/>
      <c r="AP488" s="1536"/>
      <c r="AQ488" s="1536"/>
      <c r="AR488" s="1536"/>
      <c r="AS488" s="1536"/>
      <c r="AT488" s="1536"/>
      <c r="AU488" s="95"/>
      <c r="AV488" s="95"/>
      <c r="AW488" s="95"/>
      <c r="AX488" s="95"/>
      <c r="AY488" s="95"/>
      <c r="AZ488" s="3"/>
      <c r="BB488" s="3"/>
      <c r="BC488" s="3"/>
    </row>
    <row r="489" spans="1:55" ht="13" customHeight="1">
      <c r="A489" s="1536"/>
      <c r="B489" s="1536"/>
      <c r="C489" s="1536"/>
      <c r="D489" s="1536"/>
      <c r="E489" s="1536"/>
      <c r="F489" s="1536"/>
      <c r="G489" s="1536"/>
      <c r="H489" s="1536"/>
      <c r="I489" s="1536"/>
      <c r="J489" s="1536"/>
      <c r="K489" s="1536"/>
      <c r="L489" s="1536"/>
      <c r="M489" s="1536"/>
      <c r="N489" s="1536"/>
      <c r="O489" s="1536"/>
      <c r="P489" s="1536"/>
      <c r="Q489" s="1536"/>
      <c r="R489" s="1536"/>
      <c r="S489" s="1536"/>
      <c r="T489" s="1536"/>
      <c r="U489" s="1536"/>
      <c r="V489" s="1536"/>
      <c r="W489" s="1536"/>
      <c r="X489" s="1536"/>
      <c r="Y489" s="1536"/>
      <c r="Z489" s="1536"/>
      <c r="AA489" s="1536"/>
      <c r="AB489" s="1536"/>
      <c r="AC489" s="1536"/>
      <c r="AD489" s="1536"/>
      <c r="AE489" s="1536"/>
      <c r="AF489" s="1536"/>
      <c r="AG489" s="1536"/>
      <c r="AH489" s="1536"/>
      <c r="AI489" s="1536"/>
      <c r="AJ489" s="1536"/>
      <c r="AK489" s="1536"/>
      <c r="AL489" s="1536"/>
      <c r="AM489" s="1536"/>
      <c r="AN489" s="1536"/>
      <c r="AO489" s="1536"/>
      <c r="AP489" s="1536"/>
      <c r="AQ489" s="1536"/>
      <c r="AR489" s="1536"/>
      <c r="AS489" s="1536"/>
      <c r="AT489" s="1536"/>
      <c r="AZ489" s="3"/>
      <c r="BB489" s="3"/>
      <c r="BC489" s="3"/>
    </row>
    <row r="490" spans="1:55" ht="13" customHeight="1">
      <c r="AZ490" s="3"/>
      <c r="BB490" s="3"/>
      <c r="BC490" s="3"/>
    </row>
    <row r="491" spans="1:55" ht="13" customHeight="1">
      <c r="A491" s="2" t="s">
        <v>319</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14" t="s">
        <v>393</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B493" s="3"/>
      <c r="BC493" s="3"/>
    </row>
    <row r="494" spans="1:55" ht="13" customHeight="1">
      <c r="B494" s="45" t="s">
        <v>394</v>
      </c>
      <c r="C494" s="5"/>
      <c r="D494" s="5"/>
      <c r="E494" s="5"/>
      <c r="F494" s="5"/>
      <c r="G494" s="5"/>
      <c r="H494" s="5"/>
      <c r="I494" s="5"/>
      <c r="J494" s="5"/>
      <c r="K494" s="5"/>
      <c r="L494" s="5"/>
      <c r="M494" s="5"/>
      <c r="N494" s="5"/>
      <c r="O494" s="5"/>
      <c r="P494" s="5"/>
      <c r="Q494" s="1475" t="s">
        <v>2729</v>
      </c>
      <c r="R494" s="1441"/>
      <c r="S494" s="1441"/>
      <c r="T494" s="1441"/>
      <c r="U494" s="1441"/>
      <c r="V494" s="1441"/>
      <c r="W494" s="1441"/>
      <c r="X494" s="1441"/>
      <c r="Y494" s="1441"/>
      <c r="Z494" s="1441"/>
      <c r="AA494" s="1441"/>
      <c r="AB494" s="1441"/>
      <c r="AC494" s="1441"/>
      <c r="AD494" s="1441"/>
      <c r="AE494" s="1441"/>
      <c r="AF494" s="1441"/>
      <c r="AG494" s="1441"/>
      <c r="AH494" s="1441"/>
      <c r="AI494" s="1441"/>
      <c r="AJ494" s="1441"/>
      <c r="AK494" s="1476"/>
      <c r="AZ494" s="3"/>
      <c r="BB494" s="3"/>
      <c r="BC494" s="3"/>
    </row>
    <row r="495" spans="1:55" ht="13" customHeight="1">
      <c r="B495" s="45" t="s">
        <v>395</v>
      </c>
      <c r="C495" s="5"/>
      <c r="D495" s="5"/>
      <c r="E495" s="5"/>
      <c r="F495" s="5"/>
      <c r="G495" s="5"/>
      <c r="H495" s="5"/>
      <c r="I495" s="5"/>
      <c r="J495" s="5"/>
      <c r="K495" s="5"/>
      <c r="L495" s="5"/>
      <c r="M495" s="5"/>
      <c r="N495" s="5"/>
      <c r="O495" s="5"/>
      <c r="P495" s="5"/>
      <c r="Q495" s="1475" t="s">
        <v>2730</v>
      </c>
      <c r="R495" s="1441"/>
      <c r="S495" s="1441"/>
      <c r="T495" s="1441"/>
      <c r="U495" s="1441"/>
      <c r="V495" s="1441"/>
      <c r="W495" s="1441"/>
      <c r="X495" s="1441"/>
      <c r="Y495" s="1441"/>
      <c r="Z495" s="1441"/>
      <c r="AA495" s="1441"/>
      <c r="AB495" s="1441"/>
      <c r="AC495" s="1441"/>
      <c r="AD495" s="1441"/>
      <c r="AE495" s="1441"/>
      <c r="AF495" s="1441"/>
      <c r="AG495" s="1441"/>
      <c r="AH495" s="1441"/>
      <c r="AI495" s="1441"/>
      <c r="AJ495" s="1441"/>
      <c r="AK495" s="1476"/>
      <c r="AZ495" s="3"/>
      <c r="BB495" s="3"/>
      <c r="BC495" s="3"/>
    </row>
    <row r="496" spans="1:55" ht="13" customHeight="1">
      <c r="B496" s="45" t="s">
        <v>396</v>
      </c>
      <c r="C496" s="5"/>
      <c r="D496" s="5"/>
      <c r="E496" s="5"/>
      <c r="F496" s="5"/>
      <c r="G496" s="5"/>
      <c r="H496" s="5"/>
      <c r="I496" s="5"/>
      <c r="J496" s="5"/>
      <c r="K496" s="5"/>
      <c r="L496" s="5"/>
      <c r="M496" s="5"/>
      <c r="N496" s="5"/>
      <c r="O496" s="5"/>
      <c r="P496" s="5"/>
      <c r="Q496" s="1475" t="s">
        <v>2730</v>
      </c>
      <c r="R496" s="1441"/>
      <c r="S496" s="1441"/>
      <c r="T496" s="1441"/>
      <c r="U496" s="1441"/>
      <c r="V496" s="1441"/>
      <c r="W496" s="1441"/>
      <c r="X496" s="1441"/>
      <c r="Y496" s="1441"/>
      <c r="Z496" s="1441"/>
      <c r="AA496" s="1441"/>
      <c r="AB496" s="1441"/>
      <c r="AC496" s="1441"/>
      <c r="AD496" s="1441"/>
      <c r="AE496" s="1441"/>
      <c r="AF496" s="1441"/>
      <c r="AG496" s="1441"/>
      <c r="AH496" s="1441"/>
      <c r="AI496" s="1441"/>
      <c r="AJ496" s="1441"/>
      <c r="AK496" s="1476"/>
      <c r="AZ496" s="3"/>
      <c r="BA496" s="3"/>
      <c r="BB496" s="3"/>
      <c r="BC496" s="3"/>
    </row>
    <row r="497" spans="1:66" ht="13" customHeight="1">
      <c r="B497" s="1465" t="s">
        <v>397</v>
      </c>
      <c r="C497" s="1466"/>
      <c r="D497" s="1466"/>
      <c r="E497" s="1466"/>
      <c r="F497" s="1466"/>
      <c r="G497" s="1466"/>
      <c r="H497" s="1466"/>
      <c r="I497" s="1466"/>
      <c r="J497" s="1466"/>
      <c r="K497" s="1466"/>
      <c r="L497" s="1466"/>
      <c r="M497" s="1466"/>
      <c r="N497" s="1466"/>
      <c r="O497" s="1466"/>
      <c r="P497" s="1467"/>
      <c r="Q497" s="1471" t="s">
        <v>668</v>
      </c>
      <c r="R497" s="1472"/>
      <c r="S497" s="1584" t="s">
        <v>166</v>
      </c>
      <c r="T497" s="1585"/>
      <c r="U497" s="1585"/>
      <c r="V497" s="1585"/>
      <c r="W497" s="1585"/>
      <c r="X497" s="1585"/>
      <c r="Y497" s="1585"/>
      <c r="Z497" s="1585"/>
      <c r="AA497" s="1585"/>
      <c r="AB497" s="1585"/>
      <c r="AC497" s="1585"/>
      <c r="AD497" s="1585"/>
      <c r="AE497" s="1585"/>
      <c r="AF497" s="1585"/>
      <c r="AG497" s="1585"/>
      <c r="AH497" s="1585"/>
      <c r="AI497" s="1585"/>
      <c r="AJ497" s="1585"/>
      <c r="AK497" s="1586"/>
      <c r="AZ497" s="3"/>
      <c r="BA497" s="3"/>
      <c r="BB497" s="3"/>
      <c r="BC497" s="3"/>
    </row>
    <row r="498" spans="1:66" ht="13" customHeight="1">
      <c r="B498" s="1468"/>
      <c r="C498" s="1469"/>
      <c r="D498" s="1469"/>
      <c r="E498" s="1469"/>
      <c r="F498" s="1469"/>
      <c r="G498" s="1469"/>
      <c r="H498" s="1469"/>
      <c r="I498" s="1469"/>
      <c r="J498" s="1469"/>
      <c r="K498" s="1469"/>
      <c r="L498" s="1469"/>
      <c r="M498" s="1469"/>
      <c r="N498" s="1469"/>
      <c r="O498" s="1469"/>
      <c r="P498" s="1470"/>
      <c r="Q498" s="1473"/>
      <c r="R498" s="1474"/>
      <c r="S498" s="1587"/>
      <c r="T498" s="1529"/>
      <c r="U498" s="1529"/>
      <c r="V498" s="1529"/>
      <c r="W498" s="1529"/>
      <c r="X498" s="1529"/>
      <c r="Y498" s="1529"/>
      <c r="Z498" s="1529"/>
      <c r="AA498" s="1529"/>
      <c r="AB498" s="1529"/>
      <c r="AC498" s="1529"/>
      <c r="AD498" s="1529"/>
      <c r="AE498" s="1529"/>
      <c r="AF498" s="1529"/>
      <c r="AG498" s="1529"/>
      <c r="AH498" s="1529"/>
      <c r="AI498" s="1529"/>
      <c r="AJ498" s="1529"/>
      <c r="AK498" s="1588"/>
      <c r="AZ498" s="3"/>
      <c r="BA498" s="3"/>
      <c r="BB498" s="3"/>
      <c r="BC498" s="3"/>
    </row>
    <row r="499" spans="1:66" ht="13" customHeight="1">
      <c r="B499" s="891" t="s">
        <v>1658</v>
      </c>
      <c r="C499" s="869"/>
      <c r="D499" s="869"/>
      <c r="E499" s="869"/>
      <c r="F499" s="869"/>
      <c r="G499" s="869"/>
      <c r="H499" s="869"/>
      <c r="I499" s="869"/>
      <c r="J499" s="869"/>
      <c r="K499" s="869"/>
      <c r="L499" s="869"/>
      <c r="M499" s="869"/>
      <c r="N499" s="869"/>
      <c r="O499" s="869"/>
      <c r="P499" s="869"/>
      <c r="Q499" s="1482" t="s">
        <v>590</v>
      </c>
      <c r="R499" s="1483"/>
      <c r="S499" s="1483"/>
      <c r="T499" s="1483"/>
      <c r="U499" s="1483"/>
      <c r="V499" s="1483"/>
      <c r="W499" s="1483"/>
      <c r="X499" s="1483"/>
      <c r="Y499" s="1483"/>
      <c r="Z499" s="1483"/>
      <c r="AA499" s="1483"/>
      <c r="AB499" s="1483"/>
      <c r="AC499" s="1483"/>
      <c r="AD499" s="1483"/>
      <c r="AE499" s="1483"/>
      <c r="AF499" s="1483"/>
      <c r="AG499" s="1483"/>
      <c r="AH499" s="1483"/>
      <c r="AI499" s="1483"/>
      <c r="AJ499" s="1483"/>
      <c r="AK499" s="1484"/>
      <c r="AZ499" s="3"/>
      <c r="BA499" s="3"/>
      <c r="BB499" s="3"/>
      <c r="BC499" s="3"/>
    </row>
    <row r="500" spans="1:66" ht="13" customHeight="1">
      <c r="B500" s="45" t="s">
        <v>398</v>
      </c>
      <c r="C500" s="5"/>
      <c r="D500" s="5"/>
      <c r="E500" s="5"/>
      <c r="F500" s="5"/>
      <c r="G500" s="5"/>
      <c r="H500" s="5"/>
      <c r="I500" s="5"/>
      <c r="J500" s="5"/>
      <c r="K500" s="5"/>
      <c r="L500" s="5"/>
      <c r="M500" s="5"/>
      <c r="N500" s="5"/>
      <c r="O500" s="5"/>
      <c r="P500" s="5"/>
      <c r="Q500" s="1475" t="s">
        <v>2732</v>
      </c>
      <c r="R500" s="1441"/>
      <c r="S500" s="1441"/>
      <c r="T500" s="1441"/>
      <c r="U500" s="1441"/>
      <c r="V500" s="1441"/>
      <c r="W500" s="1441"/>
      <c r="X500" s="1441"/>
      <c r="Y500" s="1441"/>
      <c r="Z500" s="1441"/>
      <c r="AA500" s="1441"/>
      <c r="AB500" s="1441"/>
      <c r="AC500" s="1441"/>
      <c r="AD500" s="1441"/>
      <c r="AE500" s="1441"/>
      <c r="AF500" s="1441"/>
      <c r="AG500" s="1441"/>
      <c r="AH500" s="1441"/>
      <c r="AI500" s="1441"/>
      <c r="AJ500" s="1441"/>
      <c r="AK500" s="1476"/>
      <c r="AZ500" s="3"/>
      <c r="BA500" s="3"/>
      <c r="BB500" s="3"/>
      <c r="BC500" s="3"/>
    </row>
    <row r="501" spans="1:66" ht="13" customHeight="1">
      <c r="B501" s="45" t="s">
        <v>399</v>
      </c>
      <c r="C501" s="5"/>
      <c r="D501" s="5"/>
      <c r="E501" s="5"/>
      <c r="F501" s="5"/>
      <c r="G501" s="5"/>
      <c r="H501" s="5"/>
      <c r="I501" s="5"/>
      <c r="J501" s="5"/>
      <c r="K501" s="5"/>
      <c r="L501" s="5"/>
      <c r="M501" s="5"/>
      <c r="N501" s="5"/>
      <c r="O501" s="5"/>
      <c r="P501" s="5"/>
      <c r="Q501" s="1475" t="s">
        <v>2731</v>
      </c>
      <c r="R501" s="1441"/>
      <c r="S501" s="1441"/>
      <c r="T501" s="1441"/>
      <c r="U501" s="1441"/>
      <c r="V501" s="1441"/>
      <c r="W501" s="1441"/>
      <c r="X501" s="1441"/>
      <c r="Y501" s="1441"/>
      <c r="Z501" s="1441"/>
      <c r="AA501" s="1441"/>
      <c r="AB501" s="1441"/>
      <c r="AC501" s="1441"/>
      <c r="AD501" s="1441"/>
      <c r="AE501" s="1441"/>
      <c r="AF501" s="1441"/>
      <c r="AG501" s="1441"/>
      <c r="AH501" s="1441"/>
      <c r="AI501" s="1441"/>
      <c r="AJ501" s="1441"/>
      <c r="AK501" s="1476"/>
      <c r="AZ501" s="3"/>
      <c r="BA501" s="3"/>
      <c r="BB501" s="3"/>
      <c r="BC501" s="3"/>
    </row>
    <row r="502" spans="1:66" ht="13" customHeight="1">
      <c r="B502" s="121" t="s">
        <v>1655</v>
      </c>
      <c r="C502" s="5"/>
      <c r="D502" s="5"/>
      <c r="E502" s="5"/>
      <c r="F502" s="5"/>
      <c r="G502" s="5"/>
      <c r="H502" s="5"/>
      <c r="I502" s="5"/>
      <c r="J502" s="5"/>
      <c r="K502" s="5"/>
      <c r="L502" s="5"/>
      <c r="M502" s="5"/>
      <c r="N502" s="5"/>
      <c r="O502" s="5"/>
      <c r="P502" s="5"/>
      <c r="Q502" s="1480">
        <v>34</v>
      </c>
      <c r="R502" s="1441"/>
      <c r="S502" s="1441"/>
      <c r="T502" s="1441"/>
      <c r="U502" s="1441"/>
      <c r="V502" s="1441"/>
      <c r="W502" s="1441"/>
      <c r="X502" s="1441"/>
      <c r="Y502" s="1441"/>
      <c r="Z502" s="1441"/>
      <c r="AA502" s="1441"/>
      <c r="AB502" s="1441"/>
      <c r="AC502" s="1441"/>
      <c r="AD502" s="1441"/>
      <c r="AE502" s="1441"/>
      <c r="AF502" s="1441"/>
      <c r="AG502" s="1441"/>
      <c r="AH502" s="1441"/>
      <c r="AI502" s="1441"/>
      <c r="AJ502" s="1441"/>
      <c r="AK502" s="1476"/>
      <c r="AZ502" s="3"/>
      <c r="BA502" s="3"/>
      <c r="BB502" s="3"/>
      <c r="BC502" s="3"/>
    </row>
    <row r="503" spans="1:66" ht="13" customHeight="1">
      <c r="B503" s="121" t="s">
        <v>1656</v>
      </c>
      <c r="C503" s="5"/>
      <c r="D503" s="5"/>
      <c r="E503" s="5"/>
      <c r="F503" s="5"/>
      <c r="G503" s="5"/>
      <c r="H503" s="5"/>
      <c r="I503" s="5"/>
      <c r="J503" s="5"/>
      <c r="K503" s="5"/>
      <c r="L503" s="5"/>
      <c r="M503" s="1485">
        <v>34</v>
      </c>
      <c r="N503" s="1486"/>
      <c r="O503" s="1486"/>
      <c r="P503" s="1487"/>
      <c r="Q503" s="121" t="s">
        <v>1657</v>
      </c>
      <c r="R503" s="5"/>
      <c r="S503" s="5"/>
      <c r="T503" s="5"/>
      <c r="U503" s="5"/>
      <c r="V503" s="5"/>
      <c r="W503" s="5"/>
      <c r="X503" s="5"/>
      <c r="Y503" s="5"/>
      <c r="Z503" s="5"/>
      <c r="AA503" s="5"/>
      <c r="AB503" s="5"/>
      <c r="AC503" s="5"/>
      <c r="AD503" s="5"/>
      <c r="AE503" s="5"/>
      <c r="AF503" s="5"/>
      <c r="AG503" s="5"/>
      <c r="AH503" s="1485"/>
      <c r="AI503" s="1486"/>
      <c r="AJ503" s="1486"/>
      <c r="AK503" s="1487"/>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4" t="s">
        <v>401</v>
      </c>
      <c r="AD507" s="1415"/>
      <c r="AE507" s="1415"/>
      <c r="AF507" s="1415"/>
      <c r="AG507" s="1415"/>
      <c r="AH507" s="1415"/>
      <c r="AI507" s="1415"/>
      <c r="AJ507" s="1415"/>
      <c r="AK507" s="1416"/>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4" t="s">
        <v>402</v>
      </c>
      <c r="AD508" s="1415"/>
      <c r="AE508" s="1415"/>
      <c r="AF508" s="1415"/>
      <c r="AG508" s="50" t="s">
        <v>403</v>
      </c>
      <c r="AH508" s="1415" t="s">
        <v>404</v>
      </c>
      <c r="AI508" s="1415"/>
      <c r="AJ508" s="1415"/>
      <c r="AK508" s="1416"/>
      <c r="AZ508" s="3"/>
      <c r="BA508" s="3"/>
      <c r="BB508" s="3"/>
      <c r="BC508" s="3"/>
      <c r="BD508" s="3"/>
      <c r="BE508" s="3"/>
      <c r="BF508" s="3"/>
      <c r="BG508" s="3"/>
      <c r="BH508" s="3"/>
      <c r="BI508" s="3"/>
      <c r="BJ508" s="3"/>
      <c r="BK508" s="3"/>
      <c r="BL508" s="3"/>
      <c r="BM508" s="3"/>
      <c r="BN508" s="3"/>
    </row>
    <row r="509" spans="1:66" ht="13" customHeight="1">
      <c r="B509" s="1423" t="s">
        <v>405</v>
      </c>
      <c r="C509" s="1424"/>
      <c r="D509" s="1424"/>
      <c r="E509" s="1424"/>
      <c r="F509" s="1424"/>
      <c r="G509" s="1424"/>
      <c r="H509" s="1425"/>
      <c r="I509" s="42" t="s">
        <v>406</v>
      </c>
      <c r="J509" s="42"/>
      <c r="K509" s="42"/>
      <c r="L509" s="42"/>
      <c r="M509" s="42"/>
      <c r="N509" s="42"/>
      <c r="O509" s="42"/>
      <c r="P509" s="42"/>
      <c r="Q509" s="42"/>
      <c r="R509" s="42"/>
      <c r="S509" s="42"/>
      <c r="T509" s="42"/>
      <c r="U509" s="42"/>
      <c r="V509" s="42"/>
      <c r="W509" s="42"/>
      <c r="AC509" s="1403" t="s">
        <v>590</v>
      </c>
      <c r="AD509" s="1404"/>
      <c r="AE509" s="1404"/>
      <c r="AF509" s="1404"/>
      <c r="AG509" s="13" t="s">
        <v>403</v>
      </c>
      <c r="AH509" s="1406"/>
      <c r="AI509" s="1406"/>
      <c r="AJ509" s="1406"/>
      <c r="AK509" s="1407"/>
      <c r="AZ509" s="3"/>
      <c r="BA509" s="3"/>
      <c r="BB509" s="3"/>
      <c r="BC509" s="3"/>
      <c r="BD509" s="3"/>
      <c r="BE509" s="3"/>
      <c r="BF509" s="3"/>
      <c r="BG509" s="3"/>
      <c r="BH509" s="3"/>
      <c r="BI509" s="3"/>
      <c r="BJ509" s="3"/>
      <c r="BK509" s="3"/>
      <c r="BL509" s="3"/>
      <c r="BM509" s="3"/>
      <c r="BN509" s="3"/>
    </row>
    <row r="510" spans="1:66" ht="13" customHeight="1">
      <c r="B510" s="1426"/>
      <c r="C510" s="1427"/>
      <c r="D510" s="1427"/>
      <c r="E510" s="1427"/>
      <c r="F510" s="1427"/>
      <c r="G510" s="1427"/>
      <c r="H510" s="1428"/>
      <c r="I510" s="48" t="s">
        <v>407</v>
      </c>
      <c r="J510" s="48"/>
      <c r="K510" s="48"/>
      <c r="L510" s="48"/>
      <c r="M510" s="48"/>
      <c r="N510" s="48"/>
      <c r="O510" s="48"/>
      <c r="P510" s="48"/>
      <c r="Q510" s="48"/>
      <c r="R510" s="48"/>
      <c r="S510" s="48"/>
      <c r="T510" s="48"/>
      <c r="U510" s="48"/>
      <c r="V510" s="48"/>
      <c r="W510" s="48"/>
      <c r="X510" s="48"/>
      <c r="Y510" s="48"/>
      <c r="Z510" s="48"/>
      <c r="AA510" s="48"/>
      <c r="AB510" s="48"/>
      <c r="AC510" s="1403">
        <v>6</v>
      </c>
      <c r="AD510" s="1404"/>
      <c r="AE510" s="1404"/>
      <c r="AF510" s="1404"/>
      <c r="AG510" s="38" t="s">
        <v>403</v>
      </c>
      <c r="AH510" s="1406">
        <v>2025</v>
      </c>
      <c r="AI510" s="1406"/>
      <c r="AJ510" s="1406"/>
      <c r="AK510" s="1407"/>
      <c r="AZ510" s="3"/>
      <c r="BA510" s="3"/>
      <c r="BB510" s="3"/>
      <c r="BC510" s="3"/>
      <c r="BD510" s="3"/>
      <c r="BE510" s="3"/>
      <c r="BF510" s="3"/>
      <c r="BG510" s="3"/>
      <c r="BH510" s="3"/>
      <c r="BI510" s="3"/>
      <c r="BJ510" s="3"/>
      <c r="BK510" s="3"/>
      <c r="BL510" s="3"/>
      <c r="BM510" s="3"/>
      <c r="BN510" s="3"/>
    </row>
    <row r="511" spans="1:66" ht="13" customHeight="1">
      <c r="B511" s="1423" t="s">
        <v>408</v>
      </c>
      <c r="C511" s="1424"/>
      <c r="D511" s="1424"/>
      <c r="E511" s="1424"/>
      <c r="F511" s="1424"/>
      <c r="G511" s="1424"/>
      <c r="H511" s="1425"/>
      <c r="I511" s="42" t="s">
        <v>409</v>
      </c>
      <c r="J511" s="42"/>
      <c r="K511" s="42"/>
      <c r="L511" s="42"/>
      <c r="M511" s="42"/>
      <c r="N511" s="42"/>
      <c r="O511" s="42"/>
      <c r="P511" s="42"/>
      <c r="Q511" s="42"/>
      <c r="R511" s="42"/>
      <c r="S511" s="42"/>
      <c r="T511" s="42"/>
      <c r="U511" s="42"/>
      <c r="V511" s="42"/>
      <c r="W511" s="42"/>
      <c r="AC511" s="1403" t="s">
        <v>590</v>
      </c>
      <c r="AD511" s="1404"/>
      <c r="AE511" s="1404"/>
      <c r="AF511" s="1404"/>
      <c r="AG511" s="13" t="s">
        <v>403</v>
      </c>
      <c r="AH511" s="1406"/>
      <c r="AI511" s="1406"/>
      <c r="AJ511" s="1406"/>
      <c r="AK511" s="1407"/>
      <c r="AZ511" s="3"/>
      <c r="BA511" s="3"/>
      <c r="BB511" s="3"/>
      <c r="BC511" s="3"/>
      <c r="BD511" s="3"/>
      <c r="BE511" s="3"/>
      <c r="BF511" s="3"/>
      <c r="BG511" s="3"/>
      <c r="BH511" s="3"/>
      <c r="BI511" s="3"/>
      <c r="BJ511" s="3"/>
      <c r="BK511" s="3"/>
      <c r="BL511" s="3"/>
      <c r="BM511" s="3"/>
      <c r="BN511" s="3"/>
    </row>
    <row r="512" spans="1:66" ht="13" customHeight="1">
      <c r="B512" s="1426"/>
      <c r="C512" s="1427"/>
      <c r="D512" s="1427"/>
      <c r="E512" s="1427"/>
      <c r="F512" s="1427"/>
      <c r="G512" s="1427"/>
      <c r="H512" s="1428"/>
      <c r="I512" t="s">
        <v>410</v>
      </c>
      <c r="AC512" s="1403" t="s">
        <v>590</v>
      </c>
      <c r="AD512" s="1404"/>
      <c r="AE512" s="1404"/>
      <c r="AF512" s="1404"/>
      <c r="AG512" s="13" t="s">
        <v>403</v>
      </c>
      <c r="AH512" s="1406"/>
      <c r="AI512" s="1406"/>
      <c r="AJ512" s="1406"/>
      <c r="AK512" s="1407"/>
      <c r="AZ512" s="3"/>
      <c r="BA512" s="3"/>
      <c r="BB512" s="3"/>
      <c r="BC512" s="3"/>
      <c r="BD512" s="3"/>
      <c r="BE512" s="3"/>
      <c r="BF512" s="3"/>
      <c r="BG512" s="3"/>
      <c r="BH512" s="3"/>
      <c r="BI512" s="3"/>
      <c r="BJ512" s="3"/>
      <c r="BK512" s="3"/>
      <c r="BL512" s="3"/>
      <c r="BM512" s="3"/>
      <c r="BN512" s="3"/>
    </row>
    <row r="513" spans="2:66" ht="13" customHeight="1">
      <c r="B513" s="1426"/>
      <c r="C513" s="1427"/>
      <c r="D513" s="1427"/>
      <c r="E513" s="1427"/>
      <c r="F513" s="1427"/>
      <c r="G513" s="1427"/>
      <c r="H513" s="1428"/>
      <c r="I513" t="s">
        <v>411</v>
      </c>
      <c r="AC513" s="1403">
        <v>2</v>
      </c>
      <c r="AD513" s="1404"/>
      <c r="AE513" s="1404"/>
      <c r="AF513" s="1404"/>
      <c r="AG513" s="13" t="s">
        <v>403</v>
      </c>
      <c r="AH513" s="1406">
        <v>2026</v>
      </c>
      <c r="AI513" s="1406"/>
      <c r="AJ513" s="1406"/>
      <c r="AK513" s="1407"/>
      <c r="AZ513" s="3"/>
      <c r="BA513" s="3"/>
      <c r="BB513" s="3"/>
      <c r="BC513" s="3"/>
      <c r="BD513" s="3"/>
      <c r="BE513" s="3"/>
      <c r="BF513" s="3"/>
      <c r="BG513" s="3"/>
      <c r="BH513" s="3"/>
      <c r="BI513" s="3"/>
      <c r="BJ513" s="3"/>
      <c r="BK513" s="3"/>
      <c r="BL513" s="3"/>
      <c r="BM513" s="3"/>
      <c r="BN513" s="3"/>
    </row>
    <row r="514" spans="2:66" ht="13" customHeight="1">
      <c r="B514" s="1426"/>
      <c r="C514" s="1427"/>
      <c r="D514" s="1427"/>
      <c r="E514" s="1427"/>
      <c r="F514" s="1427"/>
      <c r="G514" s="1427"/>
      <c r="H514" s="1428"/>
      <c r="I514" t="s">
        <v>412</v>
      </c>
      <c r="AC514" s="1403">
        <v>10</v>
      </c>
      <c r="AD514" s="1404"/>
      <c r="AE514" s="1404"/>
      <c r="AF514" s="1404"/>
      <c r="AG514" s="13" t="s">
        <v>403</v>
      </c>
      <c r="AH514" s="1406">
        <v>2026</v>
      </c>
      <c r="AI514" s="1406"/>
      <c r="AJ514" s="1406"/>
      <c r="AK514" s="1407"/>
      <c r="AZ514" s="3"/>
      <c r="BA514" s="3"/>
      <c r="BB514" s="3"/>
      <c r="BC514" s="3"/>
      <c r="BD514" s="3"/>
      <c r="BE514" s="3"/>
      <c r="BF514" s="3"/>
      <c r="BG514" s="3"/>
      <c r="BH514" s="3"/>
      <c r="BI514" s="3"/>
      <c r="BJ514" s="3"/>
      <c r="BK514" s="3"/>
      <c r="BL514" s="3"/>
      <c r="BM514" s="3"/>
      <c r="BN514" s="3"/>
    </row>
    <row r="515" spans="2:66" ht="13" customHeight="1">
      <c r="B515" s="1426"/>
      <c r="C515" s="1427"/>
      <c r="D515" s="1427"/>
      <c r="E515" s="1427"/>
      <c r="F515" s="1427"/>
      <c r="G515" s="1427"/>
      <c r="H515" s="1428"/>
      <c r="I515" s="3" t="s">
        <v>413</v>
      </c>
      <c r="AC515" s="1371">
        <v>10</v>
      </c>
      <c r="AD515" s="1372"/>
      <c r="AE515" s="1372"/>
      <c r="AF515" s="1372"/>
      <c r="AG515" s="13" t="s">
        <v>403</v>
      </c>
      <c r="AH515" s="1406">
        <v>2026</v>
      </c>
      <c r="AI515" s="1406"/>
      <c r="AJ515" s="1406"/>
      <c r="AK515" s="1407"/>
      <c r="AZ515" s="3"/>
      <c r="BA515" s="3"/>
      <c r="BB515" s="3"/>
      <c r="BC515" s="3"/>
      <c r="BD515" s="3"/>
      <c r="BE515" s="3"/>
      <c r="BF515" s="3"/>
      <c r="BG515" s="3"/>
      <c r="BH515" s="3"/>
      <c r="BI515" s="3"/>
      <c r="BJ515" s="3"/>
      <c r="BK515" s="3"/>
      <c r="BL515" s="3"/>
      <c r="BM515" s="3"/>
      <c r="BN515" s="3"/>
    </row>
    <row r="516" spans="2:66" ht="13" customHeight="1">
      <c r="B516" s="1426"/>
      <c r="C516" s="1427"/>
      <c r="D516" s="1427"/>
      <c r="E516" s="1427"/>
      <c r="F516" s="1427"/>
      <c r="G516" s="1427"/>
      <c r="H516" s="1428"/>
      <c r="I516" s="892" t="s">
        <v>170</v>
      </c>
      <c r="J516" s="48"/>
      <c r="K516" s="48"/>
      <c r="L516" s="1477" t="s">
        <v>334</v>
      </c>
      <c r="M516" s="1478"/>
      <c r="N516" s="1478"/>
      <c r="O516" s="1478"/>
      <c r="P516" s="1478"/>
      <c r="Q516" s="1478"/>
      <c r="R516" s="1478"/>
      <c r="S516" s="1478"/>
      <c r="T516" s="1478"/>
      <c r="U516" s="1478"/>
      <c r="V516" s="1478"/>
      <c r="W516" s="1478"/>
      <c r="X516" s="1478"/>
      <c r="Y516" s="1478"/>
      <c r="Z516" s="1478"/>
      <c r="AA516" s="1478"/>
      <c r="AB516" s="1479"/>
      <c r="AC516" s="1403" t="s">
        <v>590</v>
      </c>
      <c r="AD516" s="1404"/>
      <c r="AE516" s="1404"/>
      <c r="AF516" s="1404"/>
      <c r="AG516" s="38" t="s">
        <v>403</v>
      </c>
      <c r="AH516" s="1406"/>
      <c r="AI516" s="1406"/>
      <c r="AJ516" s="1406"/>
      <c r="AK516" s="1407"/>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1662</v>
      </c>
      <c r="AC517" s="1488" t="s">
        <v>1182</v>
      </c>
      <c r="AD517" s="1488"/>
      <c r="AE517" s="1488"/>
      <c r="AF517" s="1488"/>
      <c r="AG517" s="13"/>
      <c r="AH517" s="1432"/>
      <c r="AI517" s="1432"/>
      <c r="AJ517" s="1432"/>
      <c r="AK517" s="1433"/>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1659</v>
      </c>
      <c r="AC518" s="1371"/>
      <c r="AD518" s="1372"/>
      <c r="AE518" s="1372"/>
      <c r="AF518" s="1373"/>
      <c r="AG518" s="13"/>
      <c r="AH518" s="1432"/>
      <c r="AI518" s="1432"/>
      <c r="AJ518" s="1432"/>
      <c r="AK518" s="1433"/>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62"/>
      <c r="AD520" s="1463"/>
      <c r="AE520" s="1463"/>
      <c r="AF520" s="1464"/>
      <c r="AG520" s="38"/>
      <c r="AH520" s="1589"/>
      <c r="AI520" s="1589"/>
      <c r="AJ520" s="1589"/>
      <c r="AK520" s="1590"/>
      <c r="AZ520" s="3"/>
      <c r="BA520" s="3"/>
      <c r="BB520" s="3"/>
      <c r="BC520" s="3"/>
      <c r="BD520" s="3"/>
      <c r="BE520" s="3"/>
      <c r="BF520" s="3"/>
      <c r="BG520" s="3"/>
      <c r="BH520" s="3"/>
      <c r="BI520" s="3"/>
      <c r="BJ520" s="3"/>
      <c r="BK520" s="3"/>
      <c r="BL520" s="3"/>
      <c r="BM520" s="3"/>
      <c r="BN520" s="3" t="s">
        <v>1182</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78" t="s">
        <v>402</v>
      </c>
      <c r="AD521" s="1439"/>
      <c r="AE521" s="1439"/>
      <c r="AF521" s="1439"/>
      <c r="AG521" s="38" t="s">
        <v>403</v>
      </c>
      <c r="AH521" s="1439" t="s">
        <v>404</v>
      </c>
      <c r="AI521" s="1439"/>
      <c r="AJ521" s="1439"/>
      <c r="AK521" s="1440"/>
      <c r="AZ521" s="3"/>
      <c r="BA521" s="3"/>
      <c r="BB521" s="3"/>
      <c r="BC521" s="3"/>
      <c r="BD521" s="3"/>
      <c r="BE521" s="3"/>
      <c r="BF521" s="3"/>
      <c r="BG521" s="3"/>
      <c r="BH521" s="3"/>
      <c r="BI521" s="3"/>
      <c r="BJ521" s="3"/>
      <c r="BK521" s="3"/>
      <c r="BL521" s="3"/>
      <c r="BM521" s="3"/>
      <c r="BN521" s="3" t="s">
        <v>2059</v>
      </c>
    </row>
    <row r="522" spans="2:66" ht="13" customHeight="1">
      <c r="B522" s="1423" t="s">
        <v>414</v>
      </c>
      <c r="C522" s="1424"/>
      <c r="D522" s="1424"/>
      <c r="E522" s="1424"/>
      <c r="F522" s="1424"/>
      <c r="G522" s="1424"/>
      <c r="H522" s="1425"/>
      <c r="I522" s="42" t="s">
        <v>415</v>
      </c>
      <c r="J522" s="42"/>
      <c r="K522" s="42"/>
      <c r="L522" s="42"/>
      <c r="M522" s="42"/>
      <c r="N522" s="42"/>
      <c r="O522" s="42"/>
      <c r="P522" s="42"/>
      <c r="Q522" s="42"/>
      <c r="R522" s="42"/>
      <c r="S522" s="42"/>
      <c r="T522" s="42"/>
      <c r="U522" s="42"/>
      <c r="V522" s="42"/>
      <c r="W522" s="42"/>
      <c r="AC522" s="1403">
        <v>2</v>
      </c>
      <c r="AD522" s="1404"/>
      <c r="AE522" s="1404"/>
      <c r="AF522" s="1404"/>
      <c r="AG522" s="13" t="s">
        <v>403</v>
      </c>
      <c r="AH522" s="1406">
        <v>2026</v>
      </c>
      <c r="AI522" s="1406"/>
      <c r="AJ522" s="1406"/>
      <c r="AK522" s="1407"/>
      <c r="AZ522" s="3"/>
      <c r="BA522" s="3"/>
      <c r="BB522" s="3"/>
      <c r="BC522" s="3"/>
      <c r="BD522" s="3"/>
      <c r="BE522" s="3"/>
      <c r="BF522" s="3"/>
      <c r="BG522" s="3"/>
      <c r="BH522" s="3"/>
      <c r="BI522" s="3"/>
      <c r="BJ522" s="3"/>
      <c r="BK522" s="3"/>
      <c r="BL522" s="3"/>
      <c r="BM522" s="3"/>
      <c r="BN522" s="3" t="s">
        <v>2060</v>
      </c>
    </row>
    <row r="523" spans="2:66" ht="13" customHeight="1">
      <c r="B523" s="1426"/>
      <c r="C523" s="1427"/>
      <c r="D523" s="1427"/>
      <c r="E523" s="1427"/>
      <c r="F523" s="1427"/>
      <c r="G523" s="1427"/>
      <c r="H523" s="1428"/>
      <c r="I523" t="s">
        <v>416</v>
      </c>
      <c r="AC523" s="1403">
        <v>2</v>
      </c>
      <c r="AD523" s="1404"/>
      <c r="AE523" s="1404"/>
      <c r="AF523" s="1404"/>
      <c r="AG523" s="13" t="s">
        <v>403</v>
      </c>
      <c r="AH523" s="1406">
        <v>2026</v>
      </c>
      <c r="AI523" s="1406"/>
      <c r="AJ523" s="1406"/>
      <c r="AK523" s="1407"/>
      <c r="AZ523" s="3"/>
      <c r="BA523" s="3"/>
      <c r="BB523" s="3"/>
      <c r="BC523" s="3"/>
      <c r="BD523" s="3"/>
      <c r="BE523" s="3"/>
      <c r="BF523" s="3"/>
      <c r="BG523" s="3"/>
      <c r="BH523" s="3"/>
      <c r="BI523" s="3"/>
      <c r="BJ523" s="3"/>
      <c r="BK523" s="3"/>
      <c r="BL523" s="3"/>
      <c r="BM523" s="3"/>
      <c r="BN523" s="3" t="s">
        <v>2061</v>
      </c>
    </row>
    <row r="524" spans="2:66" ht="13" customHeight="1">
      <c r="B524" s="1426"/>
      <c r="C524" s="1427"/>
      <c r="D524" s="1427"/>
      <c r="E524" s="1427"/>
      <c r="F524" s="1427"/>
      <c r="G524" s="1427"/>
      <c r="H524" s="1428"/>
      <c r="I524" s="48" t="s">
        <v>417</v>
      </c>
      <c r="J524" s="48"/>
      <c r="K524" s="48"/>
      <c r="L524" s="48"/>
      <c r="M524" s="48"/>
      <c r="N524" s="48"/>
      <c r="O524" s="48"/>
      <c r="P524" s="48"/>
      <c r="Q524" s="48"/>
      <c r="R524" s="48"/>
      <c r="S524" s="48"/>
      <c r="T524" s="48"/>
      <c r="U524" s="48"/>
      <c r="V524" s="48"/>
      <c r="W524" s="48"/>
      <c r="X524" s="48"/>
      <c r="Y524" s="48"/>
      <c r="Z524" s="48"/>
      <c r="AA524" s="48"/>
      <c r="AB524" s="48"/>
      <c r="AC524" s="1403">
        <v>11</v>
      </c>
      <c r="AD524" s="1404"/>
      <c r="AE524" s="1404"/>
      <c r="AF524" s="1404"/>
      <c r="AG524" s="38" t="s">
        <v>403</v>
      </c>
      <c r="AH524" s="1406">
        <v>2026</v>
      </c>
      <c r="AI524" s="1406"/>
      <c r="AJ524" s="1406"/>
      <c r="AK524" s="1407"/>
      <c r="AZ524" s="3"/>
      <c r="BA524" s="3"/>
      <c r="BB524" s="3"/>
      <c r="BC524" s="3"/>
      <c r="BD524" s="3"/>
      <c r="BE524" s="3"/>
      <c r="BF524" s="3"/>
      <c r="BG524" s="3"/>
      <c r="BH524" s="3"/>
      <c r="BI524" s="3"/>
      <c r="BJ524" s="3"/>
      <c r="BK524" s="3"/>
      <c r="BL524" s="3"/>
      <c r="BM524" s="3"/>
      <c r="BN524" s="3" t="s">
        <v>2062</v>
      </c>
    </row>
    <row r="525" spans="2:66" ht="13" customHeight="1">
      <c r="B525" s="1423" t="s">
        <v>418</v>
      </c>
      <c r="C525" s="1424"/>
      <c r="D525" s="1424"/>
      <c r="E525" s="1424"/>
      <c r="F525" s="1424"/>
      <c r="G525" s="1424"/>
      <c r="H525" s="1425"/>
      <c r="I525" s="42" t="s">
        <v>415</v>
      </c>
      <c r="J525" s="42"/>
      <c r="K525" s="42"/>
      <c r="L525" s="42"/>
      <c r="M525" s="42"/>
      <c r="N525" s="42"/>
      <c r="O525" s="42"/>
      <c r="P525" s="42"/>
      <c r="Q525" s="42"/>
      <c r="R525" s="42"/>
      <c r="S525" s="42"/>
      <c r="T525" s="42"/>
      <c r="U525" s="42"/>
      <c r="V525" s="42"/>
      <c r="W525" s="42"/>
      <c r="X525" s="42"/>
      <c r="Y525" s="42"/>
      <c r="Z525" s="42"/>
      <c r="AA525" s="42"/>
      <c r="AB525" s="42"/>
      <c r="AC525" s="1371">
        <v>2</v>
      </c>
      <c r="AD525" s="1372"/>
      <c r="AE525" s="1372"/>
      <c r="AF525" s="1372"/>
      <c r="AG525" s="129" t="s">
        <v>403</v>
      </c>
      <c r="AH525" s="1406">
        <v>2026</v>
      </c>
      <c r="AI525" s="1406"/>
      <c r="AJ525" s="1406"/>
      <c r="AK525" s="1407"/>
      <c r="AZ525" s="3"/>
      <c r="BB525" s="3"/>
      <c r="BC525" s="3"/>
      <c r="BD525" s="3"/>
      <c r="BE525" s="3"/>
      <c r="BF525" s="3"/>
      <c r="BG525" s="3"/>
      <c r="BH525" s="3"/>
      <c r="BI525" s="3"/>
      <c r="BJ525" s="3"/>
      <c r="BK525" s="3"/>
      <c r="BL525" s="3"/>
      <c r="BM525" s="3"/>
      <c r="BN525" s="3" t="s">
        <v>2063</v>
      </c>
    </row>
    <row r="526" spans="2:66" ht="13" customHeight="1">
      <c r="B526" s="1426"/>
      <c r="C526" s="1427"/>
      <c r="D526" s="1427"/>
      <c r="E526" s="1427"/>
      <c r="F526" s="1427"/>
      <c r="G526" s="1427"/>
      <c r="H526" s="1428"/>
      <c r="I526" t="s">
        <v>416</v>
      </c>
      <c r="AC526" s="1403">
        <v>2</v>
      </c>
      <c r="AD526" s="1404"/>
      <c r="AE526" s="1404"/>
      <c r="AF526" s="1404"/>
      <c r="AG526" s="13" t="s">
        <v>403</v>
      </c>
      <c r="AH526" s="1406">
        <v>2026</v>
      </c>
      <c r="AI526" s="1406"/>
      <c r="AJ526" s="1406"/>
      <c r="AK526" s="1407"/>
      <c r="BB526" s="3"/>
      <c r="BC526" s="3"/>
      <c r="BD526" s="3"/>
      <c r="BE526" s="3"/>
      <c r="BF526" s="3"/>
      <c r="BG526" s="3"/>
      <c r="BH526" s="3"/>
      <c r="BI526" s="3"/>
      <c r="BJ526" s="3"/>
      <c r="BK526" s="3"/>
      <c r="BL526" s="3"/>
      <c r="BM526" s="3"/>
      <c r="BN526" s="3" t="s">
        <v>2064</v>
      </c>
    </row>
    <row r="527" spans="2:66" ht="13" customHeight="1">
      <c r="B527" s="1429"/>
      <c r="C527" s="1430"/>
      <c r="D527" s="1430"/>
      <c r="E527" s="1430"/>
      <c r="F527" s="1430"/>
      <c r="G527" s="1430"/>
      <c r="H527" s="1431"/>
      <c r="I527" s="48" t="s">
        <v>417</v>
      </c>
      <c r="J527" s="48"/>
      <c r="K527" s="48"/>
      <c r="L527" s="48"/>
      <c r="M527" s="48"/>
      <c r="N527" s="48"/>
      <c r="O527" s="48"/>
      <c r="P527" s="48"/>
      <c r="Q527" s="48"/>
      <c r="R527" s="48"/>
      <c r="S527" s="48"/>
      <c r="T527" s="48"/>
      <c r="U527" s="48"/>
      <c r="V527" s="48"/>
      <c r="W527" s="48"/>
      <c r="X527" s="48"/>
      <c r="Y527" s="48"/>
      <c r="Z527" s="48"/>
      <c r="AA527" s="48"/>
      <c r="AB527" s="48"/>
      <c r="AC527" s="1403">
        <v>5</v>
      </c>
      <c r="AD527" s="1404"/>
      <c r="AE527" s="1404"/>
      <c r="AF527" s="1404"/>
      <c r="AG527" s="38" t="s">
        <v>403</v>
      </c>
      <c r="AH527" s="1406">
        <v>2029</v>
      </c>
      <c r="AI527" s="1406"/>
      <c r="AJ527" s="1406"/>
      <c r="AK527" s="1407"/>
      <c r="BB527" s="3"/>
      <c r="BC527" s="3"/>
      <c r="BD527" s="3"/>
      <c r="BE527" s="3"/>
      <c r="BF527" s="3"/>
      <c r="BG527" s="3"/>
      <c r="BH527" s="3"/>
      <c r="BI527" s="3"/>
      <c r="BJ527" s="3"/>
      <c r="BK527" s="3"/>
      <c r="BL527" s="3"/>
      <c r="BM527" s="3"/>
      <c r="BN527" s="3" t="s">
        <v>2065</v>
      </c>
    </row>
    <row r="528" spans="2:66" ht="13" customHeight="1">
      <c r="B528" s="1423" t="s">
        <v>419</v>
      </c>
      <c r="C528" s="1424"/>
      <c r="D528" s="1424"/>
      <c r="E528" s="1424"/>
      <c r="F528" s="1424"/>
      <c r="G528" s="1424"/>
      <c r="H528" s="1425"/>
      <c r="I528" s="41" t="s">
        <v>420</v>
      </c>
      <c r="J528" s="42"/>
      <c r="K528" s="42"/>
      <c r="L528" s="42"/>
      <c r="M528" s="42"/>
      <c r="N528" s="42"/>
      <c r="O528" s="1477" t="s">
        <v>334</v>
      </c>
      <c r="P528" s="1478"/>
      <c r="Q528" s="1478"/>
      <c r="R528" s="1478"/>
      <c r="S528" s="1478"/>
      <c r="T528" s="1478"/>
      <c r="U528" s="1478"/>
      <c r="V528" s="1478"/>
      <c r="W528" s="1478"/>
      <c r="X528" s="1478"/>
      <c r="Y528" s="1478"/>
      <c r="Z528" s="1478"/>
      <c r="AA528" s="1478"/>
      <c r="AB528" s="58"/>
      <c r="AC528" s="1371" t="s">
        <v>590</v>
      </c>
      <c r="AD528" s="1372"/>
      <c r="AE528" s="1372"/>
      <c r="AF528" s="1372"/>
      <c r="AG528" s="129" t="s">
        <v>403</v>
      </c>
      <c r="AH528" s="1406"/>
      <c r="AI528" s="1406"/>
      <c r="AJ528" s="1406"/>
      <c r="AK528" s="1407"/>
      <c r="AZ528" s="3"/>
      <c r="BB528" s="3"/>
      <c r="BC528" s="3"/>
      <c r="BD528" s="3"/>
      <c r="BE528" s="3"/>
      <c r="BF528" s="3"/>
      <c r="BG528" s="3"/>
      <c r="BH528" s="3"/>
      <c r="BI528" s="3"/>
      <c r="BJ528" s="3"/>
      <c r="BK528" s="3"/>
      <c r="BL528" s="3"/>
      <c r="BM528" s="3"/>
      <c r="BN528" s="3" t="s">
        <v>2066</v>
      </c>
    </row>
    <row r="529" spans="2:66" ht="13" customHeight="1">
      <c r="B529" s="1426"/>
      <c r="C529" s="1427"/>
      <c r="D529" s="1427"/>
      <c r="E529" s="1427"/>
      <c r="F529" s="1427"/>
      <c r="G529" s="1427"/>
      <c r="H529" s="1428"/>
      <c r="I529" s="114" t="s">
        <v>421</v>
      </c>
      <c r="AB529" s="65"/>
      <c r="AC529" s="1403" t="s">
        <v>590</v>
      </c>
      <c r="AD529" s="1404"/>
      <c r="AE529" s="1404"/>
      <c r="AF529" s="1404"/>
      <c r="AG529" s="13" t="s">
        <v>403</v>
      </c>
      <c r="AH529" s="1406"/>
      <c r="AI529" s="1406"/>
      <c r="AJ529" s="1406"/>
      <c r="AK529" s="1407"/>
      <c r="AZ529" s="3"/>
      <c r="BB529" s="3"/>
      <c r="BC529" s="3"/>
      <c r="BD529" s="3"/>
      <c r="BE529" s="3"/>
      <c r="BF529" s="3"/>
      <c r="BG529" s="3"/>
      <c r="BH529" s="3"/>
      <c r="BI529" s="3"/>
      <c r="BJ529" s="3"/>
      <c r="BK529" s="3"/>
      <c r="BL529" s="3"/>
      <c r="BM529" s="3"/>
      <c r="BN529" s="3" t="s">
        <v>2067</v>
      </c>
    </row>
    <row r="530" spans="2:66" ht="13" customHeight="1">
      <c r="B530" s="1426"/>
      <c r="C530" s="1427"/>
      <c r="D530" s="1427"/>
      <c r="E530" s="1427"/>
      <c r="F530" s="1427"/>
      <c r="G530" s="1427"/>
      <c r="H530" s="1428"/>
      <c r="I530" s="47" t="s">
        <v>422</v>
      </c>
      <c r="J530" s="48"/>
      <c r="K530" s="48"/>
      <c r="L530" s="48"/>
      <c r="M530" s="48"/>
      <c r="N530" s="48"/>
      <c r="O530" s="48"/>
      <c r="P530" s="48"/>
      <c r="Q530" s="48"/>
      <c r="R530" s="48"/>
      <c r="S530" s="48"/>
      <c r="T530" s="48"/>
      <c r="U530" s="48"/>
      <c r="V530" s="48"/>
      <c r="W530" s="48"/>
      <c r="X530" s="48"/>
      <c r="Y530" s="48"/>
      <c r="Z530" s="48"/>
      <c r="AA530" s="48"/>
      <c r="AB530" s="49"/>
      <c r="AC530" s="1403" t="s">
        <v>590</v>
      </c>
      <c r="AD530" s="1404"/>
      <c r="AE530" s="1404"/>
      <c r="AF530" s="1404"/>
      <c r="AG530" s="38" t="s">
        <v>403</v>
      </c>
      <c r="AH530" s="1406"/>
      <c r="AI530" s="1406"/>
      <c r="AJ530" s="1406"/>
      <c r="AK530" s="1407"/>
      <c r="AZ530" s="3"/>
      <c r="BA530" s="3"/>
      <c r="BB530" s="3"/>
      <c r="BC530" s="3"/>
      <c r="BD530" s="3"/>
      <c r="BE530" s="3"/>
      <c r="BF530" s="3"/>
      <c r="BG530" s="3"/>
      <c r="BH530" s="3"/>
      <c r="BI530" s="3"/>
      <c r="BJ530" s="3"/>
      <c r="BK530" s="3"/>
      <c r="BL530" s="3"/>
      <c r="BM530" s="3"/>
      <c r="BN530" s="3" t="s">
        <v>2068</v>
      </c>
    </row>
    <row r="531" spans="2:66" ht="13" customHeight="1">
      <c r="B531" s="1426"/>
      <c r="C531" s="1427"/>
      <c r="D531" s="1427"/>
      <c r="E531" s="1427"/>
      <c r="F531" s="1427"/>
      <c r="G531" s="1427"/>
      <c r="H531" s="1428"/>
      <c r="I531" s="42" t="s">
        <v>423</v>
      </c>
      <c r="J531" s="42"/>
      <c r="K531" s="42"/>
      <c r="L531" s="42"/>
      <c r="M531" s="42"/>
      <c r="N531" s="42"/>
      <c r="O531" s="1477" t="s">
        <v>334</v>
      </c>
      <c r="P531" s="1478"/>
      <c r="Q531" s="1478"/>
      <c r="R531" s="1478"/>
      <c r="S531" s="1478"/>
      <c r="T531" s="1478"/>
      <c r="U531" s="1478"/>
      <c r="V531" s="1478"/>
      <c r="W531" s="1478"/>
      <c r="X531" s="1478"/>
      <c r="Y531" s="1478"/>
      <c r="Z531" s="1478"/>
      <c r="AA531" s="1478"/>
      <c r="AC531" s="1403" t="s">
        <v>590</v>
      </c>
      <c r="AD531" s="1404"/>
      <c r="AE531" s="1404"/>
      <c r="AF531" s="1404"/>
      <c r="AG531" s="13" t="s">
        <v>403</v>
      </c>
      <c r="AH531" s="1406"/>
      <c r="AI531" s="1406"/>
      <c r="AJ531" s="1406"/>
      <c r="AK531" s="1407"/>
      <c r="AZ531" s="3"/>
      <c r="BA531" s="3"/>
      <c r="BB531" s="3"/>
      <c r="BC531" s="3"/>
      <c r="BD531" s="3"/>
      <c r="BE531" s="3"/>
      <c r="BF531" s="3"/>
      <c r="BG531" s="3"/>
      <c r="BH531" s="3"/>
      <c r="BI531" s="3"/>
      <c r="BJ531" s="3"/>
      <c r="BK531" s="3"/>
      <c r="BL531" s="3"/>
      <c r="BM531" s="3"/>
      <c r="BN531" s="3" t="s">
        <v>2069</v>
      </c>
    </row>
    <row r="532" spans="2:66" ht="13" customHeight="1">
      <c r="B532" s="1426"/>
      <c r="C532" s="1427"/>
      <c r="D532" s="1427"/>
      <c r="E532" s="1427"/>
      <c r="F532" s="1427"/>
      <c r="G532" s="1427"/>
      <c r="H532" s="1428"/>
      <c r="I532" t="s">
        <v>421</v>
      </c>
      <c r="AC532" s="1403" t="s">
        <v>590</v>
      </c>
      <c r="AD532" s="1404"/>
      <c r="AE532" s="1404"/>
      <c r="AF532" s="1404"/>
      <c r="AG532" s="13" t="s">
        <v>403</v>
      </c>
      <c r="AH532" s="1406"/>
      <c r="AI532" s="1406"/>
      <c r="AJ532" s="1406"/>
      <c r="AK532" s="1407"/>
      <c r="AZ532" s="3"/>
      <c r="BA532" s="3"/>
      <c r="BB532" s="3"/>
      <c r="BC532" s="3"/>
      <c r="BD532" s="3"/>
      <c r="BE532" s="3"/>
      <c r="BF532" s="3"/>
      <c r="BG532" s="3"/>
      <c r="BH532" s="3"/>
      <c r="BI532" s="3"/>
      <c r="BJ532" s="3"/>
      <c r="BK532" s="3"/>
      <c r="BL532" s="3"/>
      <c r="BM532" s="3"/>
      <c r="BN532" s="3" t="s">
        <v>2070</v>
      </c>
    </row>
    <row r="533" spans="2:66" ht="13" customHeight="1">
      <c r="B533" s="1426"/>
      <c r="C533" s="1427"/>
      <c r="D533" s="1427"/>
      <c r="E533" s="1427"/>
      <c r="F533" s="1427"/>
      <c r="G533" s="1427"/>
      <c r="H533" s="1428"/>
      <c r="I533" s="48" t="s">
        <v>422</v>
      </c>
      <c r="J533" s="48"/>
      <c r="K533" s="48"/>
      <c r="L533" s="48"/>
      <c r="M533" s="48"/>
      <c r="N533" s="48"/>
      <c r="O533" s="48"/>
      <c r="P533" s="48"/>
      <c r="Q533" s="48"/>
      <c r="R533" s="48"/>
      <c r="S533" s="48"/>
      <c r="T533" s="48"/>
      <c r="U533" s="48"/>
      <c r="V533" s="48"/>
      <c r="W533" s="48"/>
      <c r="X533" s="48"/>
      <c r="Y533" s="48"/>
      <c r="Z533" s="48"/>
      <c r="AA533" s="48"/>
      <c r="AB533" s="48"/>
      <c r="AC533" s="1403" t="s">
        <v>590</v>
      </c>
      <c r="AD533" s="1404"/>
      <c r="AE533" s="1404"/>
      <c r="AF533" s="1404"/>
      <c r="AG533" s="38" t="s">
        <v>403</v>
      </c>
      <c r="AH533" s="1406"/>
      <c r="AI533" s="1406"/>
      <c r="AJ533" s="1406"/>
      <c r="AK533" s="1407"/>
      <c r="AZ533" s="3"/>
      <c r="BA533" s="3"/>
      <c r="BB533" s="3"/>
      <c r="BC533" s="3"/>
      <c r="BD533" s="3"/>
      <c r="BE533" s="3"/>
      <c r="BF533" s="3"/>
      <c r="BG533" s="3"/>
      <c r="BH533" s="3"/>
      <c r="BI533" s="3"/>
      <c r="BJ533" s="3"/>
      <c r="BK533" s="3"/>
      <c r="BL533" s="3"/>
      <c r="BM533" s="3"/>
      <c r="BN533" s="3" t="s">
        <v>2071</v>
      </c>
    </row>
    <row r="534" spans="2:66" ht="13" customHeight="1">
      <c r="B534" s="1426"/>
      <c r="C534" s="1427"/>
      <c r="D534" s="1427"/>
      <c r="E534" s="1427"/>
      <c r="F534" s="1427"/>
      <c r="G534" s="1427"/>
      <c r="H534" s="1428"/>
      <c r="I534" s="42" t="s">
        <v>423</v>
      </c>
      <c r="J534" s="42"/>
      <c r="K534" s="42"/>
      <c r="L534" s="42"/>
      <c r="M534" s="42"/>
      <c r="N534" s="42"/>
      <c r="O534" s="1477" t="s">
        <v>334</v>
      </c>
      <c r="P534" s="1478"/>
      <c r="Q534" s="1478"/>
      <c r="R534" s="1478"/>
      <c r="S534" s="1478"/>
      <c r="T534" s="1478"/>
      <c r="U534" s="1478"/>
      <c r="V534" s="1478"/>
      <c r="W534" s="1478"/>
      <c r="X534" s="1478"/>
      <c r="Y534" s="1478"/>
      <c r="Z534" s="1478"/>
      <c r="AA534" s="1478"/>
      <c r="AC534" s="1403" t="s">
        <v>590</v>
      </c>
      <c r="AD534" s="1404"/>
      <c r="AE534" s="1404"/>
      <c r="AF534" s="1404"/>
      <c r="AG534" s="13" t="s">
        <v>403</v>
      </c>
      <c r="AH534" s="1406"/>
      <c r="AI534" s="1406"/>
      <c r="AJ534" s="1406"/>
      <c r="AK534" s="1407"/>
      <c r="AZ534" s="3"/>
      <c r="BA534" s="3"/>
      <c r="BB534" s="3"/>
      <c r="BC534" s="3"/>
      <c r="BD534" s="3"/>
      <c r="BE534" s="3"/>
      <c r="BF534" s="3"/>
      <c r="BG534" s="3"/>
      <c r="BH534" s="3"/>
      <c r="BI534" s="3"/>
      <c r="BJ534" s="3"/>
      <c r="BK534" s="3"/>
      <c r="BL534" s="3"/>
      <c r="BM534" s="3"/>
      <c r="BN534" s="3" t="s">
        <v>2072</v>
      </c>
    </row>
    <row r="535" spans="2:66" ht="13" customHeight="1">
      <c r="B535" s="1426"/>
      <c r="C535" s="1427"/>
      <c r="D535" s="1427"/>
      <c r="E535" s="1427"/>
      <c r="F535" s="1427"/>
      <c r="G535" s="1427"/>
      <c r="H535" s="1428"/>
      <c r="I535" t="s">
        <v>421</v>
      </c>
      <c r="AC535" s="1403" t="s">
        <v>590</v>
      </c>
      <c r="AD535" s="1404"/>
      <c r="AE535" s="1404"/>
      <c r="AF535" s="1404"/>
      <c r="AG535" s="13" t="s">
        <v>403</v>
      </c>
      <c r="AH535" s="1406"/>
      <c r="AI535" s="1406"/>
      <c r="AJ535" s="1406"/>
      <c r="AK535" s="1407"/>
      <c r="AZ535" s="3"/>
      <c r="BA535" s="3"/>
      <c r="BB535" s="3"/>
      <c r="BC535" s="3"/>
      <c r="BD535" s="3"/>
      <c r="BE535" s="3"/>
      <c r="BF535" s="3"/>
      <c r="BG535" s="3"/>
      <c r="BH535" s="3"/>
      <c r="BI535" s="3"/>
      <c r="BJ535" s="3"/>
      <c r="BK535" s="3"/>
      <c r="BL535" s="3"/>
      <c r="BM535" s="3"/>
      <c r="BN535" s="3" t="s">
        <v>2073</v>
      </c>
    </row>
    <row r="536" spans="2:66" ht="13" customHeight="1">
      <c r="B536" s="1426"/>
      <c r="C536" s="1427"/>
      <c r="D536" s="1427"/>
      <c r="E536" s="1427"/>
      <c r="F536" s="1427"/>
      <c r="G536" s="1427"/>
      <c r="H536" s="1428"/>
      <c r="I536" s="48" t="s">
        <v>422</v>
      </c>
      <c r="J536" s="48"/>
      <c r="K536" s="48"/>
      <c r="L536" s="48"/>
      <c r="M536" s="48"/>
      <c r="N536" s="48"/>
      <c r="O536" s="48"/>
      <c r="P536" s="48"/>
      <c r="Q536" s="48"/>
      <c r="R536" s="48"/>
      <c r="S536" s="48"/>
      <c r="T536" s="48"/>
      <c r="U536" s="48"/>
      <c r="V536" s="48"/>
      <c r="W536" s="48"/>
      <c r="X536" s="48"/>
      <c r="Y536" s="48"/>
      <c r="Z536" s="48"/>
      <c r="AA536" s="48"/>
      <c r="AB536" s="48"/>
      <c r="AC536" s="1403" t="s">
        <v>590</v>
      </c>
      <c r="AD536" s="1404"/>
      <c r="AE536" s="1404"/>
      <c r="AF536" s="1404"/>
      <c r="AG536" s="38" t="s">
        <v>403</v>
      </c>
      <c r="AH536" s="1406"/>
      <c r="AI536" s="1406"/>
      <c r="AJ536" s="1406"/>
      <c r="AK536" s="1407"/>
      <c r="AZ536" s="3"/>
      <c r="BA536" s="3"/>
      <c r="BB536" s="3"/>
      <c r="BC536" s="3"/>
      <c r="BD536" s="3"/>
      <c r="BE536" s="3"/>
      <c r="BF536" s="3"/>
      <c r="BG536" s="3"/>
      <c r="BH536" s="3"/>
      <c r="BI536" s="3"/>
      <c r="BJ536" s="3"/>
      <c r="BK536" s="3"/>
      <c r="BL536" s="3"/>
      <c r="BM536" s="3"/>
      <c r="BN536" s="3" t="s">
        <v>2074</v>
      </c>
    </row>
    <row r="537" spans="2:66" ht="13" customHeight="1">
      <c r="B537" s="1426"/>
      <c r="C537" s="1427"/>
      <c r="D537" s="1427"/>
      <c r="E537" s="1427"/>
      <c r="F537" s="1427"/>
      <c r="G537" s="1427"/>
      <c r="H537" s="1428"/>
      <c r="I537" s="42" t="s">
        <v>423</v>
      </c>
      <c r="J537" s="42"/>
      <c r="K537" s="42"/>
      <c r="L537" s="42"/>
      <c r="M537" s="42"/>
      <c r="N537" s="42"/>
      <c r="O537" s="1477" t="s">
        <v>334</v>
      </c>
      <c r="P537" s="1478"/>
      <c r="Q537" s="1478"/>
      <c r="R537" s="1478"/>
      <c r="S537" s="1478"/>
      <c r="T537" s="1478"/>
      <c r="U537" s="1478"/>
      <c r="V537" s="1478"/>
      <c r="W537" s="1478"/>
      <c r="X537" s="1478"/>
      <c r="Y537" s="1478"/>
      <c r="Z537" s="1478"/>
      <c r="AA537" s="1478"/>
      <c r="AC537" s="1403" t="s">
        <v>590</v>
      </c>
      <c r="AD537" s="1404"/>
      <c r="AE537" s="1404"/>
      <c r="AF537" s="1404"/>
      <c r="AG537" s="13" t="s">
        <v>403</v>
      </c>
      <c r="AH537" s="1406"/>
      <c r="AI537" s="1406"/>
      <c r="AJ537" s="1406"/>
      <c r="AK537" s="1407"/>
      <c r="AZ537" s="3"/>
      <c r="BA537" s="3"/>
      <c r="BB537" s="3"/>
      <c r="BC537" s="3"/>
      <c r="BD537" s="3"/>
      <c r="BE537" s="3"/>
      <c r="BF537" s="3"/>
      <c r="BG537" s="3"/>
      <c r="BH537" s="3"/>
      <c r="BI537" s="3"/>
      <c r="BJ537" s="3"/>
      <c r="BK537" s="3"/>
      <c r="BL537" s="3"/>
      <c r="BM537" s="3"/>
      <c r="BN537" s="3" t="s">
        <v>2075</v>
      </c>
    </row>
    <row r="538" spans="2:66" ht="13" customHeight="1">
      <c r="B538" s="1426"/>
      <c r="C538" s="1427"/>
      <c r="D538" s="1427"/>
      <c r="E538" s="1427"/>
      <c r="F538" s="1427"/>
      <c r="G538" s="1427"/>
      <c r="H538" s="1428"/>
      <c r="I538" t="s">
        <v>421</v>
      </c>
      <c r="AC538" s="1403" t="s">
        <v>590</v>
      </c>
      <c r="AD538" s="1404"/>
      <c r="AE538" s="1404"/>
      <c r="AF538" s="1404"/>
      <c r="AG538" s="13" t="s">
        <v>403</v>
      </c>
      <c r="AH538" s="1406"/>
      <c r="AI538" s="1406"/>
      <c r="AJ538" s="1406"/>
      <c r="AK538" s="1407"/>
      <c r="AZ538" s="3"/>
      <c r="BA538" s="3"/>
      <c r="BB538" s="3"/>
      <c r="BC538" s="3"/>
      <c r="BD538" s="3"/>
      <c r="BE538" s="3"/>
      <c r="BF538" s="3"/>
      <c r="BG538" s="3"/>
      <c r="BH538" s="3"/>
      <c r="BI538" s="3"/>
      <c r="BJ538" s="3"/>
      <c r="BK538" s="3"/>
      <c r="BL538" s="3"/>
      <c r="BM538" s="3"/>
      <c r="BN538" s="3" t="s">
        <v>2076</v>
      </c>
    </row>
    <row r="539" spans="2:66" ht="13" customHeight="1">
      <c r="B539" s="1426"/>
      <c r="C539" s="1427"/>
      <c r="D539" s="1427"/>
      <c r="E539" s="1427"/>
      <c r="F539" s="1427"/>
      <c r="G539" s="1427"/>
      <c r="H539" s="1428"/>
      <c r="I539" s="48" t="s">
        <v>422</v>
      </c>
      <c r="J539" s="48"/>
      <c r="K539" s="48"/>
      <c r="L539" s="48"/>
      <c r="M539" s="48"/>
      <c r="N539" s="48"/>
      <c r="O539" s="48"/>
      <c r="P539" s="48"/>
      <c r="Q539" s="48"/>
      <c r="R539" s="48"/>
      <c r="S539" s="48"/>
      <c r="T539" s="48"/>
      <c r="U539" s="48"/>
      <c r="V539" s="48"/>
      <c r="W539" s="48"/>
      <c r="X539" s="48"/>
      <c r="Y539" s="48"/>
      <c r="Z539" s="48"/>
      <c r="AA539" s="48"/>
      <c r="AB539" s="48"/>
      <c r="AC539" s="1403" t="s">
        <v>590</v>
      </c>
      <c r="AD539" s="1404"/>
      <c r="AE539" s="1404"/>
      <c r="AF539" s="1404"/>
      <c r="AG539" s="38" t="s">
        <v>403</v>
      </c>
      <c r="AH539" s="1406"/>
      <c r="AI539" s="1406"/>
      <c r="AJ539" s="1406"/>
      <c r="AK539" s="1407"/>
      <c r="AZ539" s="3"/>
      <c r="BA539" s="3"/>
      <c r="BB539" s="3"/>
      <c r="BC539" s="3"/>
      <c r="BD539" s="3"/>
      <c r="BE539" s="3"/>
      <c r="BF539" s="3"/>
      <c r="BG539" s="3"/>
      <c r="BH539" s="3"/>
      <c r="BI539" s="3"/>
      <c r="BJ539" s="3"/>
      <c r="BK539" s="3"/>
      <c r="BL539" s="3"/>
      <c r="BM539" s="3"/>
      <c r="BN539" s="3" t="s">
        <v>2077</v>
      </c>
    </row>
    <row r="540" spans="2:66" ht="13" customHeight="1">
      <c r="B540" s="1426"/>
      <c r="C540" s="1427"/>
      <c r="D540" s="1427"/>
      <c r="E540" s="1427"/>
      <c r="F540" s="1427"/>
      <c r="G540" s="1427"/>
      <c r="H540" s="1428"/>
      <c r="I540" s="42" t="s">
        <v>423</v>
      </c>
      <c r="J540" s="42"/>
      <c r="K540" s="42"/>
      <c r="L540" s="42"/>
      <c r="M540" s="42"/>
      <c r="N540" s="42"/>
      <c r="O540" s="1477" t="s">
        <v>334</v>
      </c>
      <c r="P540" s="1478"/>
      <c r="Q540" s="1478"/>
      <c r="R540" s="1478"/>
      <c r="S540" s="1478"/>
      <c r="T540" s="1478"/>
      <c r="U540" s="1478"/>
      <c r="V540" s="1478"/>
      <c r="W540" s="1478"/>
      <c r="X540" s="1478"/>
      <c r="Y540" s="1478"/>
      <c r="Z540" s="1478"/>
      <c r="AA540" s="1478"/>
      <c r="AC540" s="1403" t="s">
        <v>590</v>
      </c>
      <c r="AD540" s="1404"/>
      <c r="AE540" s="1404"/>
      <c r="AF540" s="1404"/>
      <c r="AG540" s="13" t="s">
        <v>403</v>
      </c>
      <c r="AH540" s="1406"/>
      <c r="AI540" s="1406"/>
      <c r="AJ540" s="1406"/>
      <c r="AK540" s="1407"/>
      <c r="AZ540" s="3"/>
      <c r="BA540" s="3"/>
      <c r="BB540" s="3"/>
      <c r="BC540" s="3"/>
      <c r="BD540" s="3"/>
      <c r="BE540" s="3"/>
      <c r="BF540" s="3"/>
      <c r="BG540" s="3"/>
      <c r="BH540" s="3"/>
      <c r="BI540" s="3"/>
      <c r="BJ540" s="3"/>
      <c r="BK540" s="3"/>
      <c r="BL540" s="3"/>
      <c r="BM540" s="3"/>
      <c r="BN540" s="3" t="s">
        <v>2078</v>
      </c>
    </row>
    <row r="541" spans="2:66" ht="13" customHeight="1">
      <c r="B541" s="1426"/>
      <c r="C541" s="1427"/>
      <c r="D541" s="1427"/>
      <c r="E541" s="1427"/>
      <c r="F541" s="1427"/>
      <c r="G541" s="1427"/>
      <c r="H541" s="1428"/>
      <c r="I541" t="s">
        <v>421</v>
      </c>
      <c r="AC541" s="1403" t="s">
        <v>590</v>
      </c>
      <c r="AD541" s="1404"/>
      <c r="AE541" s="1404"/>
      <c r="AF541" s="1404"/>
      <c r="AG541" s="38" t="s">
        <v>403</v>
      </c>
      <c r="AH541" s="1406"/>
      <c r="AI541" s="1406"/>
      <c r="AJ541" s="1406"/>
      <c r="AK541" s="1407"/>
      <c r="AZ541" s="3"/>
      <c r="BA541" s="3"/>
      <c r="BB541" s="3"/>
      <c r="BC541" s="3"/>
      <c r="BD541" s="3"/>
      <c r="BE541" s="3"/>
      <c r="BF541" s="3"/>
      <c r="BG541" s="3"/>
      <c r="BH541" s="3"/>
      <c r="BI541" s="3"/>
      <c r="BJ541" s="3"/>
      <c r="BK541" s="3"/>
      <c r="BL541" s="3"/>
      <c r="BM541" s="3"/>
      <c r="BN541" s="3" t="s">
        <v>2079</v>
      </c>
    </row>
    <row r="542" spans="2:66" ht="13" customHeight="1">
      <c r="B542" s="1426"/>
      <c r="C542" s="1427"/>
      <c r="D542" s="1427"/>
      <c r="E542" s="1427"/>
      <c r="F542" s="1427"/>
      <c r="G542" s="1427"/>
      <c r="H542" s="1428"/>
      <c r="I542" s="48" t="s">
        <v>422</v>
      </c>
      <c r="J542" s="48"/>
      <c r="K542" s="48"/>
      <c r="L542" s="48"/>
      <c r="M542" s="48"/>
      <c r="N542" s="48"/>
      <c r="O542" s="48"/>
      <c r="P542" s="48"/>
      <c r="Q542" s="48"/>
      <c r="R542" s="48"/>
      <c r="S542" s="48"/>
      <c r="T542" s="48"/>
      <c r="U542" s="48"/>
      <c r="V542" s="48"/>
      <c r="W542" s="48"/>
      <c r="X542" s="48"/>
      <c r="Y542" s="48"/>
      <c r="Z542" s="48"/>
      <c r="AA542" s="48"/>
      <c r="AB542" s="48"/>
      <c r="AC542" s="1403" t="s">
        <v>590</v>
      </c>
      <c r="AD542" s="1404"/>
      <c r="AE542" s="1404"/>
      <c r="AF542" s="1404"/>
      <c r="AG542" s="13" t="s">
        <v>403</v>
      </c>
      <c r="AH542" s="1406"/>
      <c r="AI542" s="1406"/>
      <c r="AJ542" s="1406"/>
      <c r="AK542" s="1407"/>
      <c r="AZ542" s="3"/>
      <c r="BA542" s="3"/>
      <c r="BB542" s="3"/>
      <c r="BC542" s="3"/>
      <c r="BD542" s="3"/>
      <c r="BE542" s="3"/>
      <c r="BF542" s="3"/>
      <c r="BG542" s="3"/>
      <c r="BH542" s="3"/>
      <c r="BI542" s="3"/>
      <c r="BJ542" s="3"/>
      <c r="BK542" s="3"/>
      <c r="BL542" s="3"/>
      <c r="BM542" s="3"/>
      <c r="BN542" s="3" t="s">
        <v>2080</v>
      </c>
    </row>
    <row r="543" spans="2:66" ht="13" customHeight="1">
      <c r="B543" s="1426"/>
      <c r="C543" s="1427"/>
      <c r="D543" s="1427"/>
      <c r="E543" s="1427"/>
      <c r="F543" s="1427"/>
      <c r="G543" s="1427"/>
      <c r="H543" s="1428"/>
      <c r="I543" s="42" t="s">
        <v>423</v>
      </c>
      <c r="J543" s="42"/>
      <c r="K543" s="42"/>
      <c r="L543" s="42"/>
      <c r="M543" s="42"/>
      <c r="N543" s="42"/>
      <c r="O543" s="1477" t="s">
        <v>334</v>
      </c>
      <c r="P543" s="1478"/>
      <c r="Q543" s="1478"/>
      <c r="R543" s="1478"/>
      <c r="S543" s="1478"/>
      <c r="T543" s="1478"/>
      <c r="U543" s="1478"/>
      <c r="V543" s="1478"/>
      <c r="W543" s="1478"/>
      <c r="X543" s="1478"/>
      <c r="Y543" s="1478"/>
      <c r="Z543" s="1478"/>
      <c r="AA543" s="1478"/>
      <c r="AC543" s="1403" t="s">
        <v>590</v>
      </c>
      <c r="AD543" s="1404"/>
      <c r="AE543" s="1404"/>
      <c r="AF543" s="1404"/>
      <c r="AG543" s="38" t="s">
        <v>403</v>
      </c>
      <c r="AH543" s="1406"/>
      <c r="AI543" s="1406"/>
      <c r="AJ543" s="1406"/>
      <c r="AK543" s="1407"/>
      <c r="AZ543" s="3"/>
      <c r="BA543" s="3"/>
      <c r="BB543" s="3"/>
      <c r="BC543" s="3"/>
      <c r="BD543" s="3"/>
      <c r="BE543" s="3"/>
      <c r="BF543" s="3"/>
      <c r="BG543" s="3"/>
      <c r="BH543" s="3"/>
      <c r="BI543" s="3"/>
      <c r="BJ543" s="3"/>
      <c r="BK543" s="3"/>
      <c r="BL543" s="3"/>
      <c r="BM543" s="3"/>
      <c r="BN543" s="3" t="s">
        <v>2081</v>
      </c>
    </row>
    <row r="544" spans="2:66" ht="13" customHeight="1">
      <c r="B544" s="1426"/>
      <c r="C544" s="1427"/>
      <c r="D544" s="1427"/>
      <c r="E544" s="1427"/>
      <c r="F544" s="1427"/>
      <c r="G544" s="1427"/>
      <c r="H544" s="1428"/>
      <c r="I544" t="s">
        <v>421</v>
      </c>
      <c r="AC544" s="1403" t="s">
        <v>590</v>
      </c>
      <c r="AD544" s="1404"/>
      <c r="AE544" s="1404"/>
      <c r="AF544" s="1404"/>
      <c r="AG544" s="13" t="s">
        <v>403</v>
      </c>
      <c r="AH544" s="1406"/>
      <c r="AI544" s="1406"/>
      <c r="AJ544" s="1406"/>
      <c r="AK544" s="1407"/>
      <c r="AZ544" s="3"/>
      <c r="BA544" s="3"/>
      <c r="BB544" s="3"/>
      <c r="BC544" s="3"/>
      <c r="BD544" s="3"/>
      <c r="BE544" s="3"/>
      <c r="BF544" s="3"/>
      <c r="BG544" s="3"/>
      <c r="BH544" s="3"/>
      <c r="BI544" s="3"/>
      <c r="BJ544" s="3"/>
      <c r="BK544" s="3"/>
      <c r="BL544" s="3"/>
      <c r="BM544" s="3"/>
      <c r="BN544" s="3" t="s">
        <v>2082</v>
      </c>
    </row>
    <row r="545" spans="1:66" ht="13" customHeight="1">
      <c r="B545" s="1426"/>
      <c r="C545" s="1427"/>
      <c r="D545" s="1427"/>
      <c r="E545" s="1427"/>
      <c r="F545" s="1427"/>
      <c r="G545" s="1427"/>
      <c r="H545" s="1428"/>
      <c r="I545" s="48" t="s">
        <v>422</v>
      </c>
      <c r="J545" s="48"/>
      <c r="K545" s="48"/>
      <c r="L545" s="48"/>
      <c r="M545" s="48"/>
      <c r="N545" s="48"/>
      <c r="O545" s="48"/>
      <c r="P545" s="48"/>
      <c r="Q545" s="48"/>
      <c r="R545" s="48"/>
      <c r="S545" s="48"/>
      <c r="T545" s="48"/>
      <c r="U545" s="48"/>
      <c r="V545" s="48"/>
      <c r="W545" s="48"/>
      <c r="X545" s="48"/>
      <c r="Y545" s="48"/>
      <c r="Z545" s="48"/>
      <c r="AA545" s="48"/>
      <c r="AB545" s="48"/>
      <c r="AC545" s="1403" t="s">
        <v>590</v>
      </c>
      <c r="AD545" s="1404"/>
      <c r="AE545" s="1404"/>
      <c r="AF545" s="1404"/>
      <c r="AG545" s="38" t="s">
        <v>403</v>
      </c>
      <c r="AH545" s="1406"/>
      <c r="AI545" s="1406"/>
      <c r="AJ545" s="1406"/>
      <c r="AK545" s="1407"/>
      <c r="AZ545" s="3"/>
      <c r="BA545" s="3"/>
      <c r="BB545" s="3"/>
      <c r="BC545" s="3"/>
      <c r="BD545" s="3"/>
      <c r="BE545" s="3"/>
      <c r="BF545" s="3"/>
      <c r="BG545" s="3"/>
      <c r="BH545" s="3"/>
      <c r="BI545" s="3"/>
      <c r="BJ545" s="3"/>
      <c r="BK545" s="3"/>
      <c r="BL545" s="3"/>
      <c r="BM545" s="3"/>
      <c r="BN545" s="3" t="s">
        <v>2083</v>
      </c>
    </row>
    <row r="546" spans="1:66" ht="13" customHeight="1">
      <c r="B546" s="1426"/>
      <c r="C546" s="1427"/>
      <c r="D546" s="1427"/>
      <c r="E546" s="1427"/>
      <c r="F546" s="1427"/>
      <c r="G546" s="1427"/>
      <c r="H546" s="1428"/>
      <c r="I546" s="42" t="s">
        <v>561</v>
      </c>
      <c r="J546" s="42"/>
      <c r="K546" s="42"/>
      <c r="L546" s="42"/>
      <c r="M546" s="42"/>
      <c r="N546" s="42"/>
      <c r="O546" s="42"/>
      <c r="P546" s="42"/>
      <c r="Q546" s="42"/>
      <c r="R546" s="42"/>
      <c r="S546" s="42"/>
      <c r="T546" s="42"/>
      <c r="U546" s="42"/>
      <c r="V546" s="42"/>
      <c r="W546" s="42"/>
      <c r="AC546" s="1403" t="s">
        <v>590</v>
      </c>
      <c r="AD546" s="1404"/>
      <c r="AE546" s="1404"/>
      <c r="AF546" s="1404"/>
      <c r="AG546" s="38" t="s">
        <v>403</v>
      </c>
      <c r="AH546" s="1406"/>
      <c r="AI546" s="1406"/>
      <c r="AJ546" s="1406"/>
      <c r="AK546" s="1407"/>
      <c r="AZ546" s="3"/>
      <c r="BA546" s="3"/>
      <c r="BB546" s="3"/>
      <c r="BC546" s="3"/>
      <c r="BD546" s="3"/>
      <c r="BE546" s="3"/>
      <c r="BF546" s="3"/>
      <c r="BG546" s="3"/>
      <c r="BH546" s="3"/>
      <c r="BI546" s="3"/>
      <c r="BJ546" s="3"/>
      <c r="BK546" s="3"/>
      <c r="BL546" s="3"/>
      <c r="BM546" s="3"/>
      <c r="BN546" s="3"/>
    </row>
    <row r="547" spans="1:66" ht="13" customHeight="1">
      <c r="B547" s="1426"/>
      <c r="C547" s="1427"/>
      <c r="D547" s="1427"/>
      <c r="E547" s="1427"/>
      <c r="F547" s="1427"/>
      <c r="G547" s="1427"/>
      <c r="H547" s="1428"/>
      <c r="I547" t="s">
        <v>562</v>
      </c>
      <c r="AC547" s="1403">
        <v>11</v>
      </c>
      <c r="AD547" s="1404"/>
      <c r="AE547" s="1404"/>
      <c r="AF547" s="1404"/>
      <c r="AG547" s="13" t="s">
        <v>403</v>
      </c>
      <c r="AH547" s="1406">
        <v>2026</v>
      </c>
      <c r="AI547" s="1406"/>
      <c r="AJ547" s="1406"/>
      <c r="AK547" s="1407"/>
      <c r="AZ547" s="3"/>
      <c r="BA547" s="3"/>
      <c r="BB547" s="3"/>
      <c r="BC547" s="3"/>
      <c r="BD547" s="3"/>
      <c r="BE547" s="3"/>
      <c r="BF547" s="3"/>
      <c r="BG547" s="3"/>
      <c r="BH547" s="3"/>
      <c r="BI547" s="3"/>
      <c r="BJ547" s="3"/>
      <c r="BK547" s="3"/>
      <c r="BL547" s="3"/>
      <c r="BM547" s="3"/>
      <c r="BN547" s="3"/>
    </row>
    <row r="548" spans="1:66" ht="13" customHeight="1">
      <c r="B548" s="1426"/>
      <c r="C548" s="1427"/>
      <c r="D548" s="1427"/>
      <c r="E548" s="1427"/>
      <c r="F548" s="1427"/>
      <c r="G548" s="1427"/>
      <c r="H548" s="1428"/>
      <c r="I548" t="s">
        <v>563</v>
      </c>
      <c r="AC548" s="1403">
        <v>11</v>
      </c>
      <c r="AD548" s="1404"/>
      <c r="AE548" s="1404"/>
      <c r="AF548" s="1404"/>
      <c r="AG548" s="38" t="s">
        <v>403</v>
      </c>
      <c r="AH548" s="1406">
        <v>2028</v>
      </c>
      <c r="AI548" s="1406"/>
      <c r="AJ548" s="1406"/>
      <c r="AK548" s="1407"/>
      <c r="AZ548" s="3"/>
      <c r="BA548" s="3"/>
      <c r="BB548" s="3"/>
      <c r="BC548" s="3"/>
      <c r="BD548" s="3"/>
      <c r="BE548" s="3"/>
      <c r="BF548" s="3"/>
      <c r="BG548" s="3"/>
      <c r="BH548" s="3"/>
      <c r="BI548" s="3"/>
      <c r="BJ548" s="3"/>
      <c r="BK548" s="3"/>
      <c r="BL548" s="3"/>
      <c r="BM548" s="3"/>
      <c r="BN548" s="3"/>
    </row>
    <row r="549" spans="1:66" ht="13" customHeight="1">
      <c r="B549" s="1426"/>
      <c r="C549" s="1427"/>
      <c r="D549" s="1427"/>
      <c r="E549" s="1427"/>
      <c r="F549" s="1427"/>
      <c r="G549" s="1427"/>
      <c r="H549" s="1428"/>
      <c r="I549" t="s">
        <v>564</v>
      </c>
      <c r="AC549" s="1403">
        <v>11</v>
      </c>
      <c r="AD549" s="1404"/>
      <c r="AE549" s="1404"/>
      <c r="AF549" s="1404"/>
      <c r="AG549" s="38" t="s">
        <v>403</v>
      </c>
      <c r="AH549" s="1406">
        <v>2028</v>
      </c>
      <c r="AI549" s="1406"/>
      <c r="AJ549" s="1406"/>
      <c r="AK549" s="1407"/>
      <c r="AZ549" s="3"/>
      <c r="BA549" s="3"/>
      <c r="BB549" s="3"/>
      <c r="BC549" s="3"/>
      <c r="BD549" s="3"/>
      <c r="BE549" s="3"/>
      <c r="BF549" s="3"/>
      <c r="BG549" s="3"/>
      <c r="BH549" s="3"/>
      <c r="BI549" s="3"/>
      <c r="BJ549" s="3"/>
      <c r="BK549" s="3"/>
      <c r="BL549" s="3"/>
      <c r="BM549" s="3"/>
      <c r="BN549" s="3"/>
    </row>
    <row r="550" spans="1:66" ht="13" customHeight="1">
      <c r="B550" s="1429"/>
      <c r="C550" s="1430"/>
      <c r="D550" s="1430"/>
      <c r="E550" s="1430"/>
      <c r="F550" s="1430"/>
      <c r="G550" s="1430"/>
      <c r="H550" s="1431"/>
      <c r="I550" s="48" t="s">
        <v>450</v>
      </c>
      <c r="J550" s="48"/>
      <c r="K550" s="48"/>
      <c r="L550" s="48"/>
      <c r="M550" s="48"/>
      <c r="N550" s="48"/>
      <c r="O550" s="48"/>
      <c r="P550" s="48"/>
      <c r="Q550" s="48"/>
      <c r="R550" s="48"/>
      <c r="S550" s="48"/>
      <c r="T550" s="48"/>
      <c r="U550" s="48"/>
      <c r="V550" s="48"/>
      <c r="W550" s="48"/>
      <c r="X550" s="48"/>
      <c r="Y550" s="48"/>
      <c r="Z550" s="48"/>
      <c r="AA550" s="48"/>
      <c r="AB550" s="48"/>
      <c r="AC550" s="1403">
        <v>2</v>
      </c>
      <c r="AD550" s="1404"/>
      <c r="AE550" s="1404"/>
      <c r="AF550" s="1404"/>
      <c r="AG550" s="38" t="s">
        <v>403</v>
      </c>
      <c r="AH550" s="1406">
        <v>2029</v>
      </c>
      <c r="AI550" s="1406"/>
      <c r="AJ550" s="1406"/>
      <c r="AK550" s="1407"/>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23" t="s">
        <v>2057</v>
      </c>
      <c r="C559" s="1424"/>
      <c r="D559" s="1424"/>
      <c r="E559" s="1424"/>
      <c r="F559" s="1424"/>
      <c r="G559" s="1424"/>
      <c r="H559" s="1424"/>
      <c r="I559" s="1424"/>
      <c r="J559" s="1424"/>
      <c r="K559" s="1424"/>
      <c r="L559" s="1425"/>
      <c r="M559" s="1423" t="s">
        <v>2058</v>
      </c>
      <c r="N559" s="1424"/>
      <c r="O559" s="1424"/>
      <c r="P559" s="1425"/>
      <c r="Q559" s="1423" t="s">
        <v>2084</v>
      </c>
      <c r="R559" s="1424"/>
      <c r="S559" s="1425"/>
      <c r="T559" s="1423" t="s">
        <v>2085</v>
      </c>
      <c r="U559" s="1424"/>
      <c r="V559" s="1425"/>
      <c r="W559" s="1423" t="s">
        <v>452</v>
      </c>
      <c r="X559" s="1424"/>
      <c r="Y559" s="1425"/>
      <c r="Z559" s="1423" t="s">
        <v>1826</v>
      </c>
      <c r="AA559" s="1424"/>
      <c r="AB559" s="1424"/>
      <c r="AC559" s="1424"/>
      <c r="AD559" s="1425"/>
      <c r="AE559" s="1423" t="s">
        <v>1663</v>
      </c>
      <c r="AF559" s="1424"/>
      <c r="AG559" s="1424"/>
      <c r="AH559" s="1425"/>
      <c r="AI559" s="1423" t="s">
        <v>1664</v>
      </c>
      <c r="AJ559" s="1424"/>
      <c r="AK559" s="1424"/>
      <c r="AL559" s="1425"/>
      <c r="AM559" s="1423" t="s">
        <v>453</v>
      </c>
      <c r="AN559" s="1424"/>
      <c r="AO559" s="1424"/>
      <c r="AP559" s="1424"/>
      <c r="AQ559" s="1424"/>
      <c r="AR559" s="1424"/>
      <c r="AS559" s="1425"/>
      <c r="BB559" s="3"/>
      <c r="BC559" s="3"/>
      <c r="BD559" s="3"/>
      <c r="BE559" s="3"/>
      <c r="BF559" s="3"/>
      <c r="BG559" s="3"/>
      <c r="BH559" s="3" t="s">
        <v>580</v>
      </c>
      <c r="BI559" s="3" t="str">
        <f>AG665</f>
        <v>No</v>
      </c>
    </row>
    <row r="560" spans="1:66" ht="13" customHeight="1">
      <c r="B560" s="1426"/>
      <c r="C560" s="1427"/>
      <c r="D560" s="1427"/>
      <c r="E560" s="1427"/>
      <c r="F560" s="1427"/>
      <c r="G560" s="1427"/>
      <c r="H560" s="1427"/>
      <c r="I560" s="1427"/>
      <c r="J560" s="1427"/>
      <c r="K560" s="1427"/>
      <c r="L560" s="1428"/>
      <c r="M560" s="1426"/>
      <c r="N560" s="1427"/>
      <c r="O560" s="1427"/>
      <c r="P560" s="1428"/>
      <c r="Q560" s="1426"/>
      <c r="R560" s="1427"/>
      <c r="S560" s="1428"/>
      <c r="T560" s="1426"/>
      <c r="U560" s="1427"/>
      <c r="V560" s="1428"/>
      <c r="W560" s="1426"/>
      <c r="X560" s="1427"/>
      <c r="Y560" s="1428"/>
      <c r="Z560" s="1426"/>
      <c r="AA560" s="1427"/>
      <c r="AB560" s="1427"/>
      <c r="AC560" s="1427"/>
      <c r="AD560" s="1428"/>
      <c r="AE560" s="1426"/>
      <c r="AF560" s="1427"/>
      <c r="AG560" s="1427"/>
      <c r="AH560" s="1428"/>
      <c r="AI560" s="1426"/>
      <c r="AJ560" s="1427"/>
      <c r="AK560" s="1427"/>
      <c r="AL560" s="1428"/>
      <c r="AM560" s="1426"/>
      <c r="AN560" s="1427"/>
      <c r="AO560" s="1427"/>
      <c r="AP560" s="1427"/>
      <c r="AQ560" s="1427"/>
      <c r="AR560" s="1427"/>
      <c r="AS560" s="1428"/>
      <c r="AU560" s="1141"/>
      <c r="BB560" s="3"/>
      <c r="BC560" s="3"/>
      <c r="BD560" s="3"/>
      <c r="BE560" s="3"/>
      <c r="BF560" s="3"/>
      <c r="BG560" s="3"/>
      <c r="BH560" s="3"/>
      <c r="BI560" s="3"/>
    </row>
    <row r="561" spans="1:61" ht="13" customHeight="1">
      <c r="B561" s="1429"/>
      <c r="C561" s="1430"/>
      <c r="D561" s="1430"/>
      <c r="E561" s="1430"/>
      <c r="F561" s="1430"/>
      <c r="G561" s="1430"/>
      <c r="H561" s="1430"/>
      <c r="I561" s="1430"/>
      <c r="J561" s="1430"/>
      <c r="K561" s="1430"/>
      <c r="L561" s="1431"/>
      <c r="M561" s="1429"/>
      <c r="N561" s="1430"/>
      <c r="O561" s="1430"/>
      <c r="P561" s="1431"/>
      <c r="Q561" s="1429"/>
      <c r="R561" s="1430"/>
      <c r="S561" s="1431"/>
      <c r="T561" s="1429"/>
      <c r="U561" s="1430"/>
      <c r="V561" s="1431"/>
      <c r="W561" s="1429"/>
      <c r="X561" s="1430"/>
      <c r="Y561" s="1431"/>
      <c r="Z561" s="1429"/>
      <c r="AA561" s="1430"/>
      <c r="AB561" s="1430"/>
      <c r="AC561" s="1430"/>
      <c r="AD561" s="1431"/>
      <c r="AE561" s="1429"/>
      <c r="AF561" s="1430"/>
      <c r="AG561" s="1430"/>
      <c r="AH561" s="1431"/>
      <c r="AI561" s="1429"/>
      <c r="AJ561" s="1430"/>
      <c r="AK561" s="1430"/>
      <c r="AL561" s="1431"/>
      <c r="AM561" s="1429"/>
      <c r="AN561" s="1430"/>
      <c r="AO561" s="1430"/>
      <c r="AP561" s="1430"/>
      <c r="AQ561" s="1430"/>
      <c r="AR561" s="1430"/>
      <c r="AS561" s="1431"/>
      <c r="AU561" s="1141"/>
      <c r="BB561" s="3"/>
      <c r="BC561" s="3"/>
      <c r="BD561" s="3"/>
      <c r="BE561" s="3"/>
      <c r="BF561" s="3"/>
      <c r="BG561" s="3"/>
      <c r="BH561" s="3"/>
      <c r="BI561" s="3"/>
    </row>
    <row r="562" spans="1:61" ht="13" customHeight="1">
      <c r="B562" s="51" t="s">
        <v>112</v>
      </c>
      <c r="C562" s="1449" t="s">
        <v>2740</v>
      </c>
      <c r="D562" s="1449"/>
      <c r="E562" s="1449"/>
      <c r="F562" s="1449"/>
      <c r="G562" s="1449"/>
      <c r="H562" s="1449"/>
      <c r="I562" s="1449"/>
      <c r="J562" s="1449"/>
      <c r="K562" s="1449"/>
      <c r="L562" s="1449"/>
      <c r="M562" s="1449" t="s">
        <v>2074</v>
      </c>
      <c r="N562" s="1449"/>
      <c r="O562" s="1449"/>
      <c r="P562" s="1449"/>
      <c r="Q562" s="1447">
        <v>30</v>
      </c>
      <c r="R562" s="1447"/>
      <c r="S562" s="1448"/>
      <c r="T562" s="1446"/>
      <c r="U562" s="1447"/>
      <c r="V562" s="1448"/>
      <c r="W562" s="1455">
        <v>5.7500000000000002E-2</v>
      </c>
      <c r="X562" s="1456"/>
      <c r="Y562" s="1457"/>
      <c r="Z562" s="1405" t="s">
        <v>2785</v>
      </c>
      <c r="AA562" s="1405"/>
      <c r="AB562" s="1405"/>
      <c r="AC562" s="1405"/>
      <c r="AD562" s="1405"/>
      <c r="AE562" s="1436"/>
      <c r="AF562" s="1437"/>
      <c r="AG562" s="1437"/>
      <c r="AH562" s="1438"/>
      <c r="AI562" s="1489"/>
      <c r="AJ562" s="1490"/>
      <c r="AK562" s="1490"/>
      <c r="AL562" s="1491"/>
      <c r="AM562" s="1380">
        <v>25000000</v>
      </c>
      <c r="AN562" s="1381"/>
      <c r="AO562" s="1381"/>
      <c r="AP562" s="1381"/>
      <c r="AQ562" s="1381"/>
      <c r="AR562" s="1381"/>
      <c r="AS562" s="1382"/>
      <c r="AT562" s="1142"/>
      <c r="AU562" s="1141"/>
      <c r="BB562" s="3"/>
      <c r="BC562" s="3"/>
      <c r="BD562" s="3"/>
      <c r="BE562" s="3"/>
      <c r="BF562" s="3"/>
      <c r="BG562" s="3"/>
      <c r="BH562" s="3"/>
      <c r="BI562" s="3"/>
    </row>
    <row r="563" spans="1:61" ht="13" customHeight="1">
      <c r="B563" s="52" t="s">
        <v>113</v>
      </c>
      <c r="C563" s="1454" t="s">
        <v>2741</v>
      </c>
      <c r="D563" s="1454"/>
      <c r="E563" s="1454"/>
      <c r="F563" s="1454"/>
      <c r="G563" s="1454"/>
      <c r="H563" s="1454"/>
      <c r="I563" s="1454"/>
      <c r="J563" s="1454"/>
      <c r="K563" s="1454"/>
      <c r="L563" s="1454"/>
      <c r="M563" s="1449" t="s">
        <v>2073</v>
      </c>
      <c r="N563" s="1449"/>
      <c r="O563" s="1449"/>
      <c r="P563" s="1449"/>
      <c r="Q563" s="1446">
        <v>30</v>
      </c>
      <c r="R563" s="1447"/>
      <c r="S563" s="1448"/>
      <c r="T563" s="1446"/>
      <c r="U563" s="1447"/>
      <c r="V563" s="1448"/>
      <c r="W563" s="1455">
        <v>6.5000000000000002E-2</v>
      </c>
      <c r="X563" s="1456"/>
      <c r="Y563" s="1457"/>
      <c r="Z563" s="1405" t="s">
        <v>2785</v>
      </c>
      <c r="AA563" s="1405"/>
      <c r="AB563" s="1405"/>
      <c r="AC563" s="1405"/>
      <c r="AD563" s="1405"/>
      <c r="AE563" s="1436"/>
      <c r="AF563" s="1437"/>
      <c r="AG563" s="1437"/>
      <c r="AH563" s="1438"/>
      <c r="AI563" s="1489"/>
      <c r="AJ563" s="1490"/>
      <c r="AK563" s="1490"/>
      <c r="AL563" s="1491"/>
      <c r="AM563" s="1380">
        <v>41527946</v>
      </c>
      <c r="AN563" s="1381"/>
      <c r="AO563" s="1381"/>
      <c r="AP563" s="1381"/>
      <c r="AQ563" s="1381"/>
      <c r="AR563" s="1381"/>
      <c r="AS563" s="1382"/>
      <c r="AT563" s="1142" t="str">
        <f>IF(AND(NOT(C562=""),C563="",NOT(C564="")),"!","")</f>
        <v/>
      </c>
      <c r="AU563" s="1141"/>
      <c r="BB563" s="3"/>
      <c r="BC563" s="3"/>
      <c r="BD563" s="3"/>
      <c r="BE563" s="3"/>
      <c r="BF563" s="3"/>
      <c r="BG563" s="3"/>
      <c r="BH563" s="3"/>
      <c r="BI563" s="3"/>
    </row>
    <row r="564" spans="1:61" ht="13" customHeight="1">
      <c r="B564" s="52" t="s">
        <v>119</v>
      </c>
      <c r="C564" s="1451" t="s">
        <v>2742</v>
      </c>
      <c r="D564" s="1452"/>
      <c r="E564" s="1452"/>
      <c r="F564" s="1452"/>
      <c r="G564" s="1452"/>
      <c r="H564" s="1452"/>
      <c r="I564" s="1452"/>
      <c r="J564" s="1452"/>
      <c r="K564" s="1452"/>
      <c r="L564" s="1453"/>
      <c r="M564" s="1449" t="s">
        <v>2065</v>
      </c>
      <c r="N564" s="1449"/>
      <c r="O564" s="1449"/>
      <c r="P564" s="1449"/>
      <c r="Q564" s="1446"/>
      <c r="R564" s="1447"/>
      <c r="S564" s="1448"/>
      <c r="T564" s="1446"/>
      <c r="U564" s="1447"/>
      <c r="V564" s="1448"/>
      <c r="W564" s="1455"/>
      <c r="X564" s="1456"/>
      <c r="Y564" s="1457"/>
      <c r="Z564" s="1405" t="s">
        <v>1182</v>
      </c>
      <c r="AA564" s="1405"/>
      <c r="AB564" s="1405"/>
      <c r="AC564" s="1405"/>
      <c r="AD564" s="1405"/>
      <c r="AE564" s="1436"/>
      <c r="AF564" s="1437"/>
      <c r="AG564" s="1437"/>
      <c r="AH564" s="1438"/>
      <c r="AI564" s="1489"/>
      <c r="AJ564" s="1490"/>
      <c r="AK564" s="1490"/>
      <c r="AL564" s="1491"/>
      <c r="AM564" s="1380">
        <v>7047635</v>
      </c>
      <c r="AN564" s="1381"/>
      <c r="AO564" s="1381"/>
      <c r="AP564" s="1381"/>
      <c r="AQ564" s="1381"/>
      <c r="AR564" s="1381"/>
      <c r="AS564" s="1382"/>
      <c r="AT564" s="1142" t="str">
        <f>IF(AND(NOT(C563=""),C564="",NOT(C565="")),"!","")</f>
        <v/>
      </c>
      <c r="AU564" s="1141"/>
      <c r="BB564" s="3"/>
      <c r="BC564" s="3"/>
      <c r="BD564" s="3"/>
      <c r="BE564" s="3"/>
      <c r="BF564" s="3"/>
      <c r="BG564" s="3"/>
      <c r="BH564" s="3"/>
      <c r="BI564" s="3"/>
    </row>
    <row r="565" spans="1:61" ht="13" customHeight="1">
      <c r="B565" s="52" t="s">
        <v>580</v>
      </c>
      <c r="C565" s="1451" t="s">
        <v>2743</v>
      </c>
      <c r="D565" s="1452"/>
      <c r="E565" s="1452"/>
      <c r="F565" s="1452"/>
      <c r="G565" s="1452"/>
      <c r="H565" s="1452"/>
      <c r="I565" s="1452"/>
      <c r="J565" s="1452"/>
      <c r="K565" s="1452"/>
      <c r="L565" s="1453"/>
      <c r="M565" s="1449" t="s">
        <v>2065</v>
      </c>
      <c r="N565" s="1449"/>
      <c r="O565" s="1449"/>
      <c r="P565" s="1449"/>
      <c r="Q565" s="1446"/>
      <c r="R565" s="1447"/>
      <c r="S565" s="1448"/>
      <c r="T565" s="1446"/>
      <c r="U565" s="1447"/>
      <c r="V565" s="1448"/>
      <c r="W565" s="1455"/>
      <c r="X565" s="1456"/>
      <c r="Y565" s="1457"/>
      <c r="Z565" s="1405" t="s">
        <v>1182</v>
      </c>
      <c r="AA565" s="1405"/>
      <c r="AB565" s="1405"/>
      <c r="AC565" s="1405"/>
      <c r="AD565" s="1405"/>
      <c r="AE565" s="1436"/>
      <c r="AF565" s="1437"/>
      <c r="AG565" s="1437"/>
      <c r="AH565" s="1438"/>
      <c r="AI565" s="1489"/>
      <c r="AJ565" s="1490"/>
      <c r="AK565" s="1490"/>
      <c r="AL565" s="1491"/>
      <c r="AM565" s="1380">
        <v>2604000</v>
      </c>
      <c r="AN565" s="1381"/>
      <c r="AO565" s="1381"/>
      <c r="AP565" s="1381"/>
      <c r="AQ565" s="1381"/>
      <c r="AR565" s="1381"/>
      <c r="AS565" s="1382"/>
      <c r="AT565" s="1142" t="str">
        <f>IF(AND(NOT(C564=""),C565="",NOT(C566="")),"!","")</f>
        <v/>
      </c>
      <c r="AU565" s="1141"/>
      <c r="BB565" s="3"/>
      <c r="BC565" s="3"/>
      <c r="BD565" s="3"/>
      <c r="BE565" s="3"/>
      <c r="BF565" s="3"/>
      <c r="BG565" s="3"/>
      <c r="BH565" s="3"/>
      <c r="BI565" s="3"/>
    </row>
    <row r="566" spans="1:61" ht="13" customHeight="1">
      <c r="B566" s="52" t="s">
        <v>762</v>
      </c>
      <c r="C566" s="1451" t="s">
        <v>2744</v>
      </c>
      <c r="D566" s="1452"/>
      <c r="E566" s="1452"/>
      <c r="F566" s="1452"/>
      <c r="G566" s="1452"/>
      <c r="H566" s="1452"/>
      <c r="I566" s="1452"/>
      <c r="J566" s="1452"/>
      <c r="K566" s="1452"/>
      <c r="L566" s="1453"/>
      <c r="M566" s="1516" t="s">
        <v>2060</v>
      </c>
      <c r="N566" s="1516"/>
      <c r="O566" s="1516"/>
      <c r="P566" s="1516"/>
      <c r="Q566" s="1446"/>
      <c r="R566" s="1447"/>
      <c r="S566" s="1448"/>
      <c r="T566" s="1446"/>
      <c r="U566" s="1447"/>
      <c r="V566" s="1448"/>
      <c r="W566" s="1455"/>
      <c r="X566" s="1456"/>
      <c r="Y566" s="1457"/>
      <c r="Z566" s="1405" t="s">
        <v>1182</v>
      </c>
      <c r="AA566" s="1405"/>
      <c r="AB566" s="1405"/>
      <c r="AC566" s="1405"/>
      <c r="AD566" s="1405"/>
      <c r="AE566" s="1436"/>
      <c r="AF566" s="1437"/>
      <c r="AG566" s="1437"/>
      <c r="AH566" s="1438"/>
      <c r="AI566" s="1489"/>
      <c r="AJ566" s="1490"/>
      <c r="AK566" s="1490"/>
      <c r="AL566" s="1491"/>
      <c r="AM566" s="1380">
        <f>AO649-SUM(AM562:AS565)</f>
        <v>10946591</v>
      </c>
      <c r="AN566" s="1381"/>
      <c r="AO566" s="1381"/>
      <c r="AP566" s="1381"/>
      <c r="AQ566" s="1381"/>
      <c r="AR566" s="1381"/>
      <c r="AS566" s="1382"/>
      <c r="AT566" s="1142" t="str">
        <f t="shared" ref="AT566:AT573" si="2">IF(AND(NOT(C565=""),C566="",NOT(C567="")),"!","")</f>
        <v/>
      </c>
      <c r="AU566" s="1141"/>
      <c r="BB566" s="3"/>
      <c r="BC566" s="3"/>
      <c r="BD566" s="3"/>
      <c r="BE566" s="3"/>
      <c r="BF566" s="3"/>
      <c r="BG566" s="3"/>
      <c r="BH566" s="3" t="s">
        <v>762</v>
      </c>
      <c r="BI566" s="3" t="str">
        <f>N673</f>
        <v>No</v>
      </c>
    </row>
    <row r="567" spans="1:61" ht="13" customHeight="1">
      <c r="B567" s="52" t="s">
        <v>583</v>
      </c>
      <c r="C567" s="1450"/>
      <c r="D567" s="1450"/>
      <c r="E567" s="1450"/>
      <c r="F567" s="1450"/>
      <c r="G567" s="1450"/>
      <c r="H567" s="1450"/>
      <c r="I567" s="1450"/>
      <c r="J567" s="1450"/>
      <c r="K567" s="1450"/>
      <c r="L567" s="1450"/>
      <c r="M567" s="1516" t="s">
        <v>1182</v>
      </c>
      <c r="N567" s="1516"/>
      <c r="O567" s="1516"/>
      <c r="P567" s="1516"/>
      <c r="Q567" s="1446"/>
      <c r="R567" s="1447"/>
      <c r="S567" s="1448"/>
      <c r="T567" s="1446"/>
      <c r="U567" s="1447"/>
      <c r="V567" s="1448"/>
      <c r="W567" s="1455"/>
      <c r="X567" s="1456"/>
      <c r="Y567" s="1457"/>
      <c r="Z567" s="1405" t="s">
        <v>1182</v>
      </c>
      <c r="AA567" s="1405"/>
      <c r="AB567" s="1405"/>
      <c r="AC567" s="1405"/>
      <c r="AD567" s="1405"/>
      <c r="AE567" s="1436"/>
      <c r="AF567" s="1437"/>
      <c r="AG567" s="1437"/>
      <c r="AH567" s="1438"/>
      <c r="AI567" s="1489"/>
      <c r="AJ567" s="1490"/>
      <c r="AK567" s="1490"/>
      <c r="AL567" s="1491"/>
      <c r="AM567" s="1380"/>
      <c r="AN567" s="1381"/>
      <c r="AO567" s="1381"/>
      <c r="AP567" s="1381"/>
      <c r="AQ567" s="1381"/>
      <c r="AR567" s="1381"/>
      <c r="AS567" s="1382"/>
      <c r="AT567" s="1142" t="str">
        <f t="shared" si="2"/>
        <v/>
      </c>
      <c r="AU567" s="1141"/>
      <c r="BB567" s="3"/>
      <c r="BC567" s="3"/>
      <c r="BD567" s="3"/>
      <c r="BE567" s="3"/>
      <c r="BF567" s="3"/>
      <c r="BG567" s="3"/>
      <c r="BH567" s="3" t="s">
        <v>583</v>
      </c>
      <c r="BI567" s="3" t="str">
        <f>AG673</f>
        <v>No</v>
      </c>
    </row>
    <row r="568" spans="1:61" ht="13" customHeight="1">
      <c r="B568" s="52" t="s">
        <v>454</v>
      </c>
      <c r="C568" s="1450"/>
      <c r="D568" s="1450"/>
      <c r="E568" s="1450"/>
      <c r="F568" s="1450"/>
      <c r="G568" s="1450"/>
      <c r="H568" s="1450"/>
      <c r="I568" s="1450"/>
      <c r="J568" s="1450"/>
      <c r="K568" s="1450"/>
      <c r="L568" s="1450"/>
      <c r="M568" s="1516" t="s">
        <v>1182</v>
      </c>
      <c r="N568" s="1516"/>
      <c r="O568" s="1516"/>
      <c r="P568" s="1516"/>
      <c r="Q568" s="1446"/>
      <c r="R568" s="1447"/>
      <c r="S568" s="1448"/>
      <c r="T568" s="1446"/>
      <c r="U568" s="1447"/>
      <c r="V568" s="1448"/>
      <c r="W568" s="1455"/>
      <c r="X568" s="1456"/>
      <c r="Y568" s="1457"/>
      <c r="Z568" s="1405" t="s">
        <v>1182</v>
      </c>
      <c r="AA568" s="1405"/>
      <c r="AB568" s="1405"/>
      <c r="AC568" s="1405"/>
      <c r="AD568" s="1405"/>
      <c r="AE568" s="1436"/>
      <c r="AF568" s="1437"/>
      <c r="AG568" s="1437"/>
      <c r="AH568" s="1438"/>
      <c r="AI568" s="1489"/>
      <c r="AJ568" s="1490"/>
      <c r="AK568" s="1490"/>
      <c r="AL568" s="1491"/>
      <c r="AM568" s="1380"/>
      <c r="AN568" s="1381"/>
      <c r="AO568" s="1381"/>
      <c r="AP568" s="1381"/>
      <c r="AQ568" s="1381"/>
      <c r="AR568" s="1381"/>
      <c r="AS568" s="1382"/>
      <c r="AT568" s="1142" t="str">
        <f t="shared" si="2"/>
        <v/>
      </c>
      <c r="AU568" s="1141"/>
      <c r="BB568" s="3"/>
      <c r="BC568" s="3"/>
      <c r="BD568" s="3"/>
      <c r="BE568" s="3"/>
      <c r="BF568" s="3"/>
      <c r="BG568" s="3"/>
      <c r="BH568" s="3"/>
      <c r="BI568" s="3"/>
    </row>
    <row r="569" spans="1:61" ht="13" customHeight="1">
      <c r="B569" s="52" t="s">
        <v>455</v>
      </c>
      <c r="C569" s="1450"/>
      <c r="D569" s="1450"/>
      <c r="E569" s="1450"/>
      <c r="F569" s="1450"/>
      <c r="G569" s="1450"/>
      <c r="H569" s="1450"/>
      <c r="I569" s="1450"/>
      <c r="J569" s="1450"/>
      <c r="K569" s="1450"/>
      <c r="L569" s="1450"/>
      <c r="M569" s="1516" t="s">
        <v>1182</v>
      </c>
      <c r="N569" s="1516"/>
      <c r="O569" s="1516"/>
      <c r="P569" s="1516"/>
      <c r="Q569" s="1446"/>
      <c r="R569" s="1447"/>
      <c r="S569" s="1448"/>
      <c r="T569" s="1446"/>
      <c r="U569" s="1447"/>
      <c r="V569" s="1448"/>
      <c r="W569" s="1455"/>
      <c r="X569" s="1456"/>
      <c r="Y569" s="1457"/>
      <c r="Z569" s="1405" t="s">
        <v>1182</v>
      </c>
      <c r="AA569" s="1405"/>
      <c r="AB569" s="1405"/>
      <c r="AC569" s="1405"/>
      <c r="AD569" s="1405"/>
      <c r="AE569" s="1436"/>
      <c r="AF569" s="1437"/>
      <c r="AG569" s="1437"/>
      <c r="AH569" s="1438"/>
      <c r="AI569" s="1489"/>
      <c r="AJ569" s="1490"/>
      <c r="AK569" s="1490"/>
      <c r="AL569" s="1491"/>
      <c r="AM569" s="1380"/>
      <c r="AN569" s="1381"/>
      <c r="AO569" s="1381"/>
      <c r="AP569" s="1381"/>
      <c r="AQ569" s="1381"/>
      <c r="AR569" s="1381"/>
      <c r="AS569" s="1382"/>
      <c r="AT569" s="1142" t="str">
        <f t="shared" si="2"/>
        <v/>
      </c>
      <c r="AU569" s="1141"/>
      <c r="BB569" s="3"/>
      <c r="BC569" s="3"/>
      <c r="BD569" s="3"/>
      <c r="BE569" s="3"/>
      <c r="BF569" s="3"/>
      <c r="BG569" s="3"/>
      <c r="BH569" s="3"/>
      <c r="BI569" s="3"/>
    </row>
    <row r="570" spans="1:61" ht="13" customHeight="1">
      <c r="B570" s="52" t="s">
        <v>460</v>
      </c>
      <c r="C570" s="1450"/>
      <c r="D570" s="1450"/>
      <c r="E570" s="1450"/>
      <c r="F570" s="1450"/>
      <c r="G570" s="1450"/>
      <c r="H570" s="1450"/>
      <c r="I570" s="1450"/>
      <c r="J570" s="1450"/>
      <c r="K570" s="1450"/>
      <c r="L570" s="1450"/>
      <c r="M570" s="1516" t="s">
        <v>1182</v>
      </c>
      <c r="N570" s="1516"/>
      <c r="O570" s="1516"/>
      <c r="P570" s="1516"/>
      <c r="Q570" s="1446"/>
      <c r="R570" s="1447"/>
      <c r="S570" s="1448"/>
      <c r="T570" s="1446"/>
      <c r="U570" s="1447"/>
      <c r="V570" s="1448"/>
      <c r="W570" s="1455"/>
      <c r="X570" s="1456"/>
      <c r="Y570" s="1457"/>
      <c r="Z570" s="1405" t="s">
        <v>1182</v>
      </c>
      <c r="AA570" s="1405"/>
      <c r="AB570" s="1405"/>
      <c r="AC570" s="1405"/>
      <c r="AD570" s="1405"/>
      <c r="AE570" s="1436"/>
      <c r="AF570" s="1437"/>
      <c r="AG570" s="1437"/>
      <c r="AH570" s="1438"/>
      <c r="AI570" s="1489"/>
      <c r="AJ570" s="1490"/>
      <c r="AK570" s="1490"/>
      <c r="AL570" s="1491"/>
      <c r="AM570" s="1380"/>
      <c r="AN570" s="1381"/>
      <c r="AO570" s="1381"/>
      <c r="AP570" s="1381"/>
      <c r="AQ570" s="1381"/>
      <c r="AR570" s="1381"/>
      <c r="AS570" s="1382"/>
      <c r="AT570" s="1142" t="str">
        <f t="shared" si="2"/>
        <v/>
      </c>
      <c r="AU570" s="1141"/>
      <c r="BB570" s="3"/>
      <c r="BC570" s="3"/>
      <c r="BD570" s="3"/>
      <c r="BE570" s="3"/>
      <c r="BF570" s="3"/>
      <c r="BG570" s="3"/>
      <c r="BH570" s="3"/>
      <c r="BI570" s="3"/>
    </row>
    <row r="571" spans="1:61" ht="13" customHeight="1">
      <c r="B571" s="52" t="s">
        <v>645</v>
      </c>
      <c r="C571" s="1450"/>
      <c r="D571" s="1450"/>
      <c r="E571" s="1450"/>
      <c r="F571" s="1450"/>
      <c r="G571" s="1450"/>
      <c r="H571" s="1450"/>
      <c r="I571" s="1450"/>
      <c r="J571" s="1450"/>
      <c r="K571" s="1450"/>
      <c r="L571" s="1450"/>
      <c r="M571" s="1516" t="s">
        <v>1182</v>
      </c>
      <c r="N571" s="1516"/>
      <c r="O571" s="1516"/>
      <c r="P571" s="1516"/>
      <c r="Q571" s="1446"/>
      <c r="R571" s="1447"/>
      <c r="S571" s="1448"/>
      <c r="T571" s="1446"/>
      <c r="U571" s="1447"/>
      <c r="V571" s="1448"/>
      <c r="W571" s="1455"/>
      <c r="X571" s="1456"/>
      <c r="Y571" s="1457"/>
      <c r="Z571" s="1405" t="s">
        <v>1182</v>
      </c>
      <c r="AA571" s="1405"/>
      <c r="AB571" s="1405"/>
      <c r="AC571" s="1405"/>
      <c r="AD571" s="1405"/>
      <c r="AE571" s="1436"/>
      <c r="AF571" s="1437"/>
      <c r="AG571" s="1437"/>
      <c r="AH571" s="1438"/>
      <c r="AI571" s="1489"/>
      <c r="AJ571" s="1490"/>
      <c r="AK571" s="1490"/>
      <c r="AL571" s="1491"/>
      <c r="AM571" s="1380"/>
      <c r="AN571" s="1381"/>
      <c r="AO571" s="1381"/>
      <c r="AP571" s="1381"/>
      <c r="AQ571" s="1381"/>
      <c r="AR571" s="1381"/>
      <c r="AS571" s="1382"/>
      <c r="AT571" s="1142" t="str">
        <f t="shared" si="2"/>
        <v/>
      </c>
      <c r="BB571" s="3"/>
      <c r="BC571" s="3"/>
      <c r="BD571" s="3"/>
      <c r="BE571" s="3"/>
      <c r="BF571" s="3"/>
      <c r="BG571" s="3"/>
      <c r="BH571" s="3"/>
      <c r="BI571" s="3"/>
    </row>
    <row r="572" spans="1:61" ht="13" customHeight="1">
      <c r="B572" s="52" t="s">
        <v>362</v>
      </c>
      <c r="C572" s="1450"/>
      <c r="D572" s="1450"/>
      <c r="E572" s="1450"/>
      <c r="F572" s="1450"/>
      <c r="G572" s="1450"/>
      <c r="H572" s="1450"/>
      <c r="I572" s="1450"/>
      <c r="J572" s="1450"/>
      <c r="K572" s="1450"/>
      <c r="L572" s="1450"/>
      <c r="M572" s="1516" t="s">
        <v>1182</v>
      </c>
      <c r="N572" s="1516"/>
      <c r="O572" s="1516"/>
      <c r="P572" s="1516"/>
      <c r="Q572" s="1446"/>
      <c r="R572" s="1447"/>
      <c r="S572" s="1448"/>
      <c r="T572" s="1446"/>
      <c r="U572" s="1447"/>
      <c r="V572" s="1448"/>
      <c r="W572" s="1455"/>
      <c r="X572" s="1456"/>
      <c r="Y572" s="1457"/>
      <c r="Z572" s="1405" t="s">
        <v>1182</v>
      </c>
      <c r="AA572" s="1405"/>
      <c r="AB572" s="1405"/>
      <c r="AC572" s="1405"/>
      <c r="AD572" s="1405"/>
      <c r="AE572" s="1436"/>
      <c r="AF572" s="1437"/>
      <c r="AG572" s="1437"/>
      <c r="AH572" s="1438"/>
      <c r="AI572" s="1489"/>
      <c r="AJ572" s="1490"/>
      <c r="AK572" s="1490"/>
      <c r="AL572" s="1491"/>
      <c r="AM572" s="1380"/>
      <c r="AN572" s="1381"/>
      <c r="AO572" s="1381"/>
      <c r="AP572" s="1381"/>
      <c r="AQ572" s="1381"/>
      <c r="AR572" s="1381"/>
      <c r="AS572" s="1382"/>
      <c r="AT572" s="1142" t="str">
        <f t="shared" si="2"/>
        <v/>
      </c>
      <c r="BB572" s="3"/>
      <c r="BC572" s="3"/>
      <c r="BD572" s="3"/>
      <c r="BE572" s="3"/>
      <c r="BF572" s="3"/>
      <c r="BG572" s="3"/>
      <c r="BH572" s="3"/>
      <c r="BI572" s="3"/>
    </row>
    <row r="573" spans="1:61" ht="13" customHeight="1">
      <c r="B573" s="52" t="s">
        <v>363</v>
      </c>
      <c r="C573" s="1450"/>
      <c r="D573" s="1450"/>
      <c r="E573" s="1450"/>
      <c r="F573" s="1450"/>
      <c r="G573" s="1450"/>
      <c r="H573" s="1450"/>
      <c r="I573" s="1450"/>
      <c r="J573" s="1450"/>
      <c r="K573" s="1450"/>
      <c r="L573" s="1450"/>
      <c r="M573" s="1516" t="s">
        <v>1182</v>
      </c>
      <c r="N573" s="1516"/>
      <c r="O573" s="1516"/>
      <c r="P573" s="1516"/>
      <c r="Q573" s="1446"/>
      <c r="R573" s="1447"/>
      <c r="S573" s="1448"/>
      <c r="T573" s="1446"/>
      <c r="U573" s="1447"/>
      <c r="V573" s="1448"/>
      <c r="W573" s="1455"/>
      <c r="X573" s="1456"/>
      <c r="Y573" s="1457"/>
      <c r="Z573" s="1405" t="s">
        <v>1182</v>
      </c>
      <c r="AA573" s="1405"/>
      <c r="AB573" s="1405"/>
      <c r="AC573" s="1405"/>
      <c r="AD573" s="1405"/>
      <c r="AE573" s="1436"/>
      <c r="AF573" s="1437"/>
      <c r="AG573" s="1437"/>
      <c r="AH573" s="1438"/>
      <c r="AI573" s="1489"/>
      <c r="AJ573" s="1490"/>
      <c r="AK573" s="1490"/>
      <c r="AL573" s="1491"/>
      <c r="AM573" s="1380"/>
      <c r="AN573" s="1381"/>
      <c r="AO573" s="1381"/>
      <c r="AP573" s="1381"/>
      <c r="AQ573" s="1381"/>
      <c r="AR573" s="1381"/>
      <c r="AS573" s="1382"/>
      <c r="AT573" s="1142" t="str">
        <f t="shared" si="2"/>
        <v/>
      </c>
      <c r="BB573" s="3"/>
      <c r="BC573" s="3"/>
      <c r="BD573" s="3"/>
      <c r="BE573" s="3"/>
      <c r="BF573" s="3"/>
      <c r="BG573" s="3"/>
      <c r="BH573" s="3"/>
      <c r="BI573" s="3"/>
    </row>
    <row r="574" spans="1:61" ht="13"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435"/>
      <c r="V574" s="1363"/>
      <c r="W574" s="1363"/>
      <c r="X574" s="1363"/>
      <c r="Y574" s="1363"/>
      <c r="Z574" s="1363"/>
      <c r="AA574" s="1363"/>
      <c r="AB574" s="1363"/>
      <c r="AC574" s="1363"/>
      <c r="AD574" s="1363"/>
      <c r="AE574" s="1363"/>
      <c r="AF574" s="1363"/>
      <c r="AG574" s="1363"/>
      <c r="AH574" s="1363"/>
      <c r="AI574" s="1363"/>
      <c r="AJ574" s="1363"/>
      <c r="AK574" s="1363"/>
      <c r="AL574" s="1364"/>
      <c r="AM574" s="1494">
        <f>SUM(AM562:AS573)</f>
        <v>87126172</v>
      </c>
      <c r="AN574" s="1495"/>
      <c r="AO574" s="1495"/>
      <c r="AP574" s="1495"/>
      <c r="AQ574" s="1495"/>
      <c r="AR574" s="1495"/>
      <c r="AS574" s="1496"/>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383" t="str">
        <f>C562</f>
        <v>Construction Loan (Tax- Exempt)</v>
      </c>
      <c r="H576" s="1383"/>
      <c r="I576" s="1383"/>
      <c r="J576" s="1383"/>
      <c r="K576" s="1383"/>
      <c r="L576" s="1383"/>
      <c r="M576" s="1383"/>
      <c r="N576" s="1383"/>
      <c r="O576" s="1383"/>
      <c r="P576" s="1383"/>
      <c r="Q576" s="1383"/>
      <c r="R576" s="1383"/>
      <c r="S576" s="8"/>
      <c r="T576" s="55" t="s">
        <v>113</v>
      </c>
      <c r="U576" t="s">
        <v>462</v>
      </c>
      <c r="Z576" s="1383" t="str">
        <f>C563</f>
        <v>Construction Loan (Taxable)</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3" customHeight="1">
      <c r="A577" s="22"/>
      <c r="B577" t="s">
        <v>85</v>
      </c>
      <c r="G577" s="1441" t="s">
        <v>2745</v>
      </c>
      <c r="H577" s="1441"/>
      <c r="I577" s="1441"/>
      <c r="J577" s="1441"/>
      <c r="K577" s="1441"/>
      <c r="L577" s="1441"/>
      <c r="M577" s="1441"/>
      <c r="N577" s="1441"/>
      <c r="O577" s="1441"/>
      <c r="P577" s="1441"/>
      <c r="Q577" s="1441"/>
      <c r="R577" s="1441"/>
      <c r="S577" s="8"/>
      <c r="T577" s="22"/>
      <c r="U577" t="s">
        <v>85</v>
      </c>
      <c r="Z577" s="1441" t="s">
        <v>2745</v>
      </c>
      <c r="AA577" s="1441"/>
      <c r="AB577" s="1441"/>
      <c r="AC577" s="1441"/>
      <c r="AD577" s="1441"/>
      <c r="AE577" s="1441"/>
      <c r="AF577" s="1441"/>
      <c r="AG577" s="1441"/>
      <c r="AH577" s="1441"/>
      <c r="AI577" s="1441"/>
      <c r="AJ577" s="1441"/>
      <c r="AK577" s="1441"/>
      <c r="BB577" s="3"/>
      <c r="BC577" s="3"/>
      <c r="BD577" s="3"/>
      <c r="BE577" s="3"/>
      <c r="BF577" s="3"/>
      <c r="BG577" s="3"/>
      <c r="BH577" s="3"/>
      <c r="BI577" s="3"/>
    </row>
    <row r="578" spans="1:61" ht="13" customHeight="1">
      <c r="A578" s="22"/>
      <c r="B578" t="s">
        <v>579</v>
      </c>
      <c r="G578" s="1441" t="s">
        <v>2746</v>
      </c>
      <c r="H578" s="1441"/>
      <c r="I578" s="1441"/>
      <c r="J578" s="1441"/>
      <c r="K578" s="1441"/>
      <c r="L578" s="1441"/>
      <c r="M578" s="1441"/>
      <c r="N578" s="1441"/>
      <c r="O578" s="1441"/>
      <c r="P578" s="1441"/>
      <c r="Q578" s="1441"/>
      <c r="R578" s="1441"/>
      <c r="T578" s="22"/>
      <c r="U578" t="s">
        <v>579</v>
      </c>
      <c r="Z578" s="1441" t="s">
        <v>2746</v>
      </c>
      <c r="AA578" s="1441"/>
      <c r="AB578" s="1441"/>
      <c r="AC578" s="1441"/>
      <c r="AD578" s="1441"/>
      <c r="AE578" s="1441"/>
      <c r="AF578" s="1441"/>
      <c r="AG578" s="1441"/>
      <c r="AH578" s="1441"/>
      <c r="AI578" s="1441"/>
      <c r="AJ578" s="1441"/>
      <c r="AK578" s="1441"/>
      <c r="BB578" s="3"/>
      <c r="BC578" s="3"/>
      <c r="BD578" s="3"/>
      <c r="BE578" s="3"/>
      <c r="BF578" s="3"/>
      <c r="BG578" s="3"/>
      <c r="BH578" s="3"/>
      <c r="BI578" s="3"/>
    </row>
    <row r="579" spans="1:61" ht="13" customHeight="1">
      <c r="A579" s="22"/>
      <c r="B579" t="s">
        <v>17</v>
      </c>
      <c r="G579" s="1441" t="s">
        <v>2747</v>
      </c>
      <c r="H579" s="1441"/>
      <c r="I579" s="1441"/>
      <c r="J579" s="1441"/>
      <c r="K579" s="1441"/>
      <c r="L579" s="1441"/>
      <c r="M579" s="1441"/>
      <c r="N579" s="1441"/>
      <c r="O579" s="1441"/>
      <c r="P579" s="1441"/>
      <c r="Q579" s="1441"/>
      <c r="R579" s="1441"/>
      <c r="S579" s="8"/>
      <c r="T579" s="22"/>
      <c r="U579" t="s">
        <v>17</v>
      </c>
      <c r="Z579" s="1441" t="s">
        <v>2747</v>
      </c>
      <c r="AA579" s="1441"/>
      <c r="AB579" s="1441"/>
      <c r="AC579" s="1441"/>
      <c r="AD579" s="1441"/>
      <c r="AE579" s="1441"/>
      <c r="AF579" s="1441"/>
      <c r="AG579" s="1441"/>
      <c r="AH579" s="1441"/>
      <c r="AI579" s="1441"/>
      <c r="AJ579" s="1441"/>
      <c r="AK579" s="1441"/>
      <c r="BB579" s="3"/>
      <c r="BC579" s="3"/>
      <c r="BD579" s="3"/>
      <c r="BE579" s="3"/>
      <c r="BF579" s="3"/>
      <c r="BG579" s="3"/>
      <c r="BH579" s="3"/>
      <c r="BI579" s="3"/>
    </row>
    <row r="580" spans="1:61" ht="13" customHeight="1">
      <c r="A580" s="22"/>
      <c r="B580" t="s">
        <v>316</v>
      </c>
      <c r="G580" s="1397" t="s">
        <v>2748</v>
      </c>
      <c r="H580" s="1398"/>
      <c r="I580" s="1398"/>
      <c r="J580" s="1398"/>
      <c r="K580" s="1398"/>
      <c r="L580" s="1398"/>
      <c r="O580" s="33" t="s">
        <v>206</v>
      </c>
      <c r="P580" s="1493"/>
      <c r="Q580" s="1493"/>
      <c r="R580" s="1493"/>
      <c r="S580" s="10"/>
      <c r="T580" s="22"/>
      <c r="U580" t="s">
        <v>316</v>
      </c>
      <c r="Z580" s="1397" t="s">
        <v>2748</v>
      </c>
      <c r="AA580" s="1398"/>
      <c r="AB580" s="1398"/>
      <c r="AC580" s="1398"/>
      <c r="AD580" s="1398"/>
      <c r="AE580" s="1398"/>
      <c r="AH580" s="33" t="s">
        <v>206</v>
      </c>
      <c r="AI580" s="1493"/>
      <c r="AJ580" s="1493"/>
      <c r="AK580" s="1493"/>
      <c r="BB580" s="3"/>
      <c r="BC580" s="3"/>
      <c r="BD580" s="3"/>
      <c r="BE580" s="3"/>
      <c r="BF580" s="3"/>
      <c r="BG580" s="3"/>
      <c r="BH580" s="3"/>
      <c r="BI580" s="3"/>
    </row>
    <row r="581" spans="1:61" ht="13" customHeight="1">
      <c r="A581" s="22"/>
      <c r="B581" t="s">
        <v>18</v>
      </c>
      <c r="H581" s="1434" t="s">
        <v>2749</v>
      </c>
      <c r="I581" s="1434"/>
      <c r="J581" s="1434"/>
      <c r="K581" s="1434"/>
      <c r="L581" s="1434"/>
      <c r="M581" s="1434"/>
      <c r="N581" s="1434"/>
      <c r="O581" s="1434"/>
      <c r="P581" s="1434"/>
      <c r="Q581" s="1434"/>
      <c r="R581" s="1434"/>
      <c r="S581" s="8"/>
      <c r="T581" s="22"/>
      <c r="U581" t="s">
        <v>18</v>
      </c>
      <c r="AA581" s="1434" t="s">
        <v>2750</v>
      </c>
      <c r="AB581" s="1434"/>
      <c r="AC581" s="1434"/>
      <c r="AD581" s="1434"/>
      <c r="AE581" s="1434"/>
      <c r="AF581" s="1434"/>
      <c r="AG581" s="1434"/>
      <c r="AH581" s="1434"/>
      <c r="AI581" s="1434"/>
      <c r="AJ581" s="1434"/>
      <c r="AK581" s="1434"/>
      <c r="BB581" s="3"/>
      <c r="BC581" s="3"/>
      <c r="BD581" s="3"/>
      <c r="BE581" s="3"/>
      <c r="BF581" s="3"/>
      <c r="BG581" s="3"/>
      <c r="BH581" s="3"/>
      <c r="BI581" s="3"/>
    </row>
    <row r="582" spans="1:61" ht="13" customHeight="1">
      <c r="A582" s="22"/>
      <c r="B582" s="320" t="s">
        <v>1183</v>
      </c>
      <c r="H582" s="8"/>
      <c r="I582" s="8"/>
      <c r="J582" s="8"/>
      <c r="K582" s="8"/>
      <c r="L582" s="8"/>
      <c r="M582" s="1592"/>
      <c r="N582" s="1592"/>
      <c r="O582" s="1592"/>
      <c r="P582" s="1592"/>
      <c r="Q582" s="1592"/>
      <c r="R582" s="1592"/>
      <c r="S582" s="8"/>
      <c r="T582" s="22"/>
      <c r="U582" s="320" t="s">
        <v>1183</v>
      </c>
      <c r="AA582" s="8"/>
      <c r="AB582" s="8"/>
      <c r="AC582" s="8"/>
      <c r="AD582" s="8"/>
      <c r="AE582" s="8"/>
      <c r="AF582" s="1592"/>
      <c r="AG582" s="1592"/>
      <c r="AH582" s="1592"/>
      <c r="AI582" s="1592"/>
      <c r="AJ582" s="1592"/>
      <c r="AK582" s="1592"/>
      <c r="BB582" s="3"/>
      <c r="BC582" s="3"/>
      <c r="BD582" s="3"/>
      <c r="BE582" s="3"/>
      <c r="BF582" s="3"/>
      <c r="BG582" s="3"/>
      <c r="BH582" s="3"/>
      <c r="BI582" s="3"/>
    </row>
    <row r="583" spans="1:61" ht="13" customHeight="1">
      <c r="A583" s="22"/>
      <c r="B583" t="s">
        <v>20</v>
      </c>
      <c r="N583" s="1393" t="s">
        <v>544</v>
      </c>
      <c r="O583" s="1393"/>
      <c r="T583" s="22"/>
      <c r="U583" t="s">
        <v>20</v>
      </c>
      <c r="AG583" s="1393" t="s">
        <v>544</v>
      </c>
      <c r="AH583" s="1393"/>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383" t="str">
        <f>C564</f>
        <v>Federal LIHTC Equity</v>
      </c>
      <c r="H585" s="1383"/>
      <c r="I585" s="1383"/>
      <c r="J585" s="1383"/>
      <c r="K585" s="1383"/>
      <c r="L585" s="1383"/>
      <c r="M585" s="1383"/>
      <c r="N585" s="1383"/>
      <c r="O585" s="1383"/>
      <c r="P585" s="1383"/>
      <c r="Q585" s="1383"/>
      <c r="R585" s="1383"/>
      <c r="T585" s="55" t="s">
        <v>580</v>
      </c>
      <c r="U585" t="s">
        <v>462</v>
      </c>
      <c r="Z585" s="1383" t="str">
        <f>C565</f>
        <v>State LIHTC Equity</v>
      </c>
      <c r="AA585" s="1383"/>
      <c r="AB585" s="1383"/>
      <c r="AC585" s="1383"/>
      <c r="AD585" s="1383"/>
      <c r="AE585" s="1383"/>
      <c r="AF585" s="1383"/>
      <c r="AG585" s="1383"/>
      <c r="AH585" s="1383"/>
      <c r="AI585" s="1383"/>
      <c r="AJ585" s="1383"/>
      <c r="AK585" s="1383"/>
      <c r="BB585" s="3"/>
      <c r="BC585" s="3"/>
    </row>
    <row r="586" spans="1:61" ht="13" customHeight="1">
      <c r="A586" s="22"/>
      <c r="B586" t="s">
        <v>85</v>
      </c>
      <c r="G586" s="1441" t="s">
        <v>2779</v>
      </c>
      <c r="H586" s="1441"/>
      <c r="I586" s="1441"/>
      <c r="J586" s="1441"/>
      <c r="K586" s="1441"/>
      <c r="L586" s="1441"/>
      <c r="M586" s="1441"/>
      <c r="N586" s="1441"/>
      <c r="O586" s="1441"/>
      <c r="P586" s="1441"/>
      <c r="Q586" s="1441"/>
      <c r="R586" s="1441"/>
      <c r="T586" s="22"/>
      <c r="U586" t="s">
        <v>85</v>
      </c>
      <c r="Z586" s="1441" t="s">
        <v>2779</v>
      </c>
      <c r="AA586" s="1441"/>
      <c r="AB586" s="1441"/>
      <c r="AC586" s="1441"/>
      <c r="AD586" s="1441"/>
      <c r="AE586" s="1441"/>
      <c r="AF586" s="1441"/>
      <c r="AG586" s="1441"/>
      <c r="AH586" s="1441"/>
      <c r="AI586" s="1441"/>
      <c r="AJ586" s="1441"/>
      <c r="AK586" s="1441"/>
      <c r="BB586" s="3"/>
      <c r="BC586" s="3"/>
    </row>
    <row r="587" spans="1:61" ht="13" customHeight="1">
      <c r="A587" s="22"/>
      <c r="B587" t="s">
        <v>579</v>
      </c>
      <c r="G587" s="1441" t="s">
        <v>2780</v>
      </c>
      <c r="H587" s="1441"/>
      <c r="I587" s="1441"/>
      <c r="J587" s="1441"/>
      <c r="K587" s="1441"/>
      <c r="L587" s="1441"/>
      <c r="M587" s="1441"/>
      <c r="N587" s="1441"/>
      <c r="O587" s="1441"/>
      <c r="P587" s="1441"/>
      <c r="Q587" s="1441"/>
      <c r="R587" s="1441"/>
      <c r="T587" s="22"/>
      <c r="U587" t="s">
        <v>579</v>
      </c>
      <c r="Z587" s="1441" t="s">
        <v>2780</v>
      </c>
      <c r="AA587" s="1441"/>
      <c r="AB587" s="1441"/>
      <c r="AC587" s="1441"/>
      <c r="AD587" s="1441"/>
      <c r="AE587" s="1441"/>
      <c r="AF587" s="1441"/>
      <c r="AG587" s="1441"/>
      <c r="AH587" s="1441"/>
      <c r="AI587" s="1441"/>
      <c r="AJ587" s="1441"/>
      <c r="AK587" s="1441"/>
      <c r="BB587" s="3"/>
      <c r="BC587" s="3"/>
    </row>
    <row r="588" spans="1:61" ht="13" customHeight="1">
      <c r="A588" s="22"/>
      <c r="B588" t="s">
        <v>17</v>
      </c>
      <c r="G588" s="1441" t="s">
        <v>2781</v>
      </c>
      <c r="H588" s="1441"/>
      <c r="I588" s="1441"/>
      <c r="J588" s="1441"/>
      <c r="K588" s="1441"/>
      <c r="L588" s="1441"/>
      <c r="M588" s="1441"/>
      <c r="N588" s="1441"/>
      <c r="O588" s="1441"/>
      <c r="P588" s="1441"/>
      <c r="Q588" s="1441"/>
      <c r="R588" s="1441"/>
      <c r="T588" s="22"/>
      <c r="U588" t="s">
        <v>17</v>
      </c>
      <c r="Z588" s="1441" t="s">
        <v>2781</v>
      </c>
      <c r="AA588" s="1441"/>
      <c r="AB588" s="1441"/>
      <c r="AC588" s="1441"/>
      <c r="AD588" s="1441"/>
      <c r="AE588" s="1441"/>
      <c r="AF588" s="1441"/>
      <c r="AG588" s="1441"/>
      <c r="AH588" s="1441"/>
      <c r="AI588" s="1441"/>
      <c r="AJ588" s="1441"/>
      <c r="AK588" s="1441"/>
      <c r="BB588" s="3"/>
      <c r="BC588" s="3"/>
    </row>
    <row r="589" spans="1:61" ht="13" customHeight="1">
      <c r="A589" s="22"/>
      <c r="B589" t="s">
        <v>316</v>
      </c>
      <c r="G589" s="1397" t="s">
        <v>2782</v>
      </c>
      <c r="H589" s="1398"/>
      <c r="I589" s="1398"/>
      <c r="J589" s="1398"/>
      <c r="K589" s="1398"/>
      <c r="L589" s="1398"/>
      <c r="O589" s="33" t="s">
        <v>206</v>
      </c>
      <c r="P589" s="1493"/>
      <c r="Q589" s="1493"/>
      <c r="R589" s="1493"/>
      <c r="T589" s="22"/>
      <c r="U589" t="s">
        <v>316</v>
      </c>
      <c r="Z589" s="1397" t="s">
        <v>2782</v>
      </c>
      <c r="AA589" s="1398"/>
      <c r="AB589" s="1398"/>
      <c r="AC589" s="1398"/>
      <c r="AD589" s="1398"/>
      <c r="AE589" s="1398"/>
      <c r="AH589" s="33" t="s">
        <v>206</v>
      </c>
      <c r="AI589" s="1493"/>
      <c r="AJ589" s="1493"/>
      <c r="AK589" s="1493"/>
      <c r="BB589" s="3"/>
      <c r="BC589" s="3"/>
    </row>
    <row r="590" spans="1:61" ht="13" customHeight="1">
      <c r="A590" s="22"/>
      <c r="B590" t="s">
        <v>18</v>
      </c>
      <c r="H590" s="1434" t="s">
        <v>2784</v>
      </c>
      <c r="I590" s="1434"/>
      <c r="J590" s="1434"/>
      <c r="K590" s="1434"/>
      <c r="L590" s="1434"/>
      <c r="M590" s="1434"/>
      <c r="N590" s="1434"/>
      <c r="O590" s="1434"/>
      <c r="P590" s="1434"/>
      <c r="Q590" s="1434"/>
      <c r="R590" s="1434"/>
      <c r="T590" s="22"/>
      <c r="U590" t="s">
        <v>18</v>
      </c>
      <c r="AA590" s="1434" t="s">
        <v>2784</v>
      </c>
      <c r="AB590" s="1434"/>
      <c r="AC590" s="1434"/>
      <c r="AD590" s="1434"/>
      <c r="AE590" s="1434"/>
      <c r="AF590" s="1434"/>
      <c r="AG590" s="1434"/>
      <c r="AH590" s="1434"/>
      <c r="AI590" s="1434"/>
      <c r="AJ590" s="1434"/>
      <c r="AK590" s="1434"/>
      <c r="BB590" s="3"/>
      <c r="BC590" s="3"/>
    </row>
    <row r="591" spans="1:61" ht="13" customHeight="1">
      <c r="A591" s="22"/>
      <c r="B591" t="s">
        <v>20</v>
      </c>
      <c r="N591" s="1393" t="s">
        <v>544</v>
      </c>
      <c r="O591" s="1393"/>
      <c r="T591" s="22"/>
      <c r="U591" t="s">
        <v>20</v>
      </c>
      <c r="AG591" s="1393" t="s">
        <v>544</v>
      </c>
      <c r="AH591" s="1393"/>
      <c r="BB591" s="3"/>
      <c r="BC591" s="3"/>
    </row>
    <row r="592" spans="1:61" ht="13" customHeight="1">
      <c r="A592" s="22"/>
      <c r="T592" s="22"/>
      <c r="BB592" s="3"/>
      <c r="BC592" s="3"/>
    </row>
    <row r="593" spans="1:55" ht="13" customHeight="1">
      <c r="A593" s="55" t="s">
        <v>762</v>
      </c>
      <c r="B593" t="s">
        <v>462</v>
      </c>
      <c r="G593" s="1383" t="str">
        <f>C566</f>
        <v>Deferred Costs</v>
      </c>
      <c r="H593" s="1383"/>
      <c r="I593" s="1383"/>
      <c r="J593" s="1383"/>
      <c r="K593" s="1383"/>
      <c r="L593" s="1383"/>
      <c r="M593" s="1383"/>
      <c r="N593" s="1383"/>
      <c r="O593" s="1383"/>
      <c r="P593" s="1383"/>
      <c r="Q593" s="1383"/>
      <c r="R593" s="1383"/>
      <c r="T593" s="55" t="s">
        <v>583</v>
      </c>
      <c r="U593" t="s">
        <v>462</v>
      </c>
      <c r="Z593" s="1383">
        <f>C567</f>
        <v>0</v>
      </c>
      <c r="AA593" s="1383"/>
      <c r="AB593" s="1383"/>
      <c r="AC593" s="1383"/>
      <c r="AD593" s="1383"/>
      <c r="AE593" s="1383"/>
      <c r="AF593" s="1383"/>
      <c r="AG593" s="1383"/>
      <c r="AH593" s="1383"/>
      <c r="AI593" s="1383"/>
      <c r="AJ593" s="1383"/>
      <c r="AK593" s="1383"/>
      <c r="BB593" s="3"/>
      <c r="BC593" s="3"/>
    </row>
    <row r="594" spans="1:55" ht="13" customHeight="1">
      <c r="A594" s="22"/>
      <c r="B594" t="s">
        <v>85</v>
      </c>
      <c r="G594" s="1492" t="s">
        <v>2751</v>
      </c>
      <c r="H594" s="1492"/>
      <c r="I594" s="1492"/>
      <c r="J594" s="1492"/>
      <c r="K594" s="1492"/>
      <c r="L594" s="1492"/>
      <c r="M594" s="1492"/>
      <c r="N594" s="1492"/>
      <c r="O594" s="1492"/>
      <c r="P594" s="1492"/>
      <c r="Q594" s="1492"/>
      <c r="R594" s="1492"/>
      <c r="T594" s="22"/>
      <c r="U594" t="s">
        <v>85</v>
      </c>
      <c r="Z594" s="1492"/>
      <c r="AA594" s="1492"/>
      <c r="AB594" s="1492"/>
      <c r="AC594" s="1492"/>
      <c r="AD594" s="1492"/>
      <c r="AE594" s="1492"/>
      <c r="AF594" s="1492"/>
      <c r="AG594" s="1492"/>
      <c r="AH594" s="1492"/>
      <c r="AI594" s="1492"/>
      <c r="AJ594" s="1492"/>
      <c r="AK594" s="1492"/>
      <c r="BB594" s="3"/>
      <c r="BC594" s="3"/>
    </row>
    <row r="595" spans="1:55" ht="13" customHeight="1">
      <c r="A595" s="22"/>
      <c r="B595" t="s">
        <v>579</v>
      </c>
      <c r="G595" s="1492" t="s">
        <v>2752</v>
      </c>
      <c r="H595" s="1492"/>
      <c r="I595" s="1492"/>
      <c r="J595" s="1492"/>
      <c r="K595" s="1492"/>
      <c r="L595" s="1492"/>
      <c r="M595" s="1492"/>
      <c r="N595" s="1492"/>
      <c r="O595" s="1492"/>
      <c r="P595" s="1492"/>
      <c r="Q595" s="1492"/>
      <c r="R595" s="1492"/>
      <c r="T595" s="22"/>
      <c r="U595" t="s">
        <v>579</v>
      </c>
      <c r="Z595" s="1492"/>
      <c r="AA595" s="1492"/>
      <c r="AB595" s="1492"/>
      <c r="AC595" s="1492"/>
      <c r="AD595" s="1492"/>
      <c r="AE595" s="1492"/>
      <c r="AF595" s="1492"/>
      <c r="AG595" s="1492"/>
      <c r="AH595" s="1492"/>
      <c r="AI595" s="1492"/>
      <c r="AJ595" s="1492"/>
      <c r="AK595" s="1492"/>
      <c r="BB595" s="3"/>
      <c r="BC595" s="3"/>
    </row>
    <row r="596" spans="1:55" ht="13" customHeight="1">
      <c r="A596" s="22"/>
      <c r="B596" t="s">
        <v>17</v>
      </c>
      <c r="G596" s="1441" t="s">
        <v>2644</v>
      </c>
      <c r="H596" s="1441"/>
      <c r="I596" s="1441"/>
      <c r="J596" s="1441"/>
      <c r="K596" s="1441"/>
      <c r="L596" s="1441"/>
      <c r="M596" s="1441"/>
      <c r="N596" s="1441"/>
      <c r="O596" s="1441"/>
      <c r="P596" s="1441"/>
      <c r="Q596" s="1441"/>
      <c r="R596" s="1441"/>
      <c r="T596" s="22"/>
      <c r="U596" t="s">
        <v>17</v>
      </c>
      <c r="Z596" s="1441"/>
      <c r="AA596" s="1441"/>
      <c r="AB596" s="1441"/>
      <c r="AC596" s="1441"/>
      <c r="AD596" s="1441"/>
      <c r="AE596" s="1441"/>
      <c r="AF596" s="1441"/>
      <c r="AG596" s="1441"/>
      <c r="AH596" s="1441"/>
      <c r="AI596" s="1441"/>
      <c r="AJ596" s="1441"/>
      <c r="AK596" s="1441"/>
    </row>
    <row r="597" spans="1:55" ht="13" customHeight="1">
      <c r="A597" s="22"/>
      <c r="B597" t="s">
        <v>316</v>
      </c>
      <c r="G597" s="1397" t="s">
        <v>2659</v>
      </c>
      <c r="H597" s="1398"/>
      <c r="I597" s="1398"/>
      <c r="J597" s="1398"/>
      <c r="K597" s="1398"/>
      <c r="L597" s="1398"/>
      <c r="O597" s="33" t="s">
        <v>206</v>
      </c>
      <c r="P597" s="1493"/>
      <c r="Q597" s="1493"/>
      <c r="R597" s="1493"/>
      <c r="T597" s="22"/>
      <c r="U597" t="s">
        <v>316</v>
      </c>
      <c r="Z597" s="1397"/>
      <c r="AA597" s="1398"/>
      <c r="AB597" s="1398"/>
      <c r="AC597" s="1398"/>
      <c r="AD597" s="1398"/>
      <c r="AE597" s="1398"/>
      <c r="AH597" s="33" t="s">
        <v>206</v>
      </c>
      <c r="AI597" s="1493"/>
      <c r="AJ597" s="1493"/>
      <c r="AK597" s="1493"/>
      <c r="AZ597" s="3"/>
      <c r="BA597" s="3"/>
      <c r="BB597" s="3"/>
      <c r="BC597" s="3"/>
    </row>
    <row r="598" spans="1:55" ht="13" customHeight="1">
      <c r="A598" s="22"/>
      <c r="B598" t="s">
        <v>18</v>
      </c>
      <c r="H598" s="1434" t="s">
        <v>2753</v>
      </c>
      <c r="I598" s="1434"/>
      <c r="J598" s="1434"/>
      <c r="K598" s="1434"/>
      <c r="L598" s="1434"/>
      <c r="M598" s="1434"/>
      <c r="N598" s="1434"/>
      <c r="O598" s="1434"/>
      <c r="P598" s="1434"/>
      <c r="Q598" s="1434"/>
      <c r="R598" s="1434"/>
      <c r="T598" s="22"/>
      <c r="U598" t="s">
        <v>18</v>
      </c>
      <c r="AA598" s="1434"/>
      <c r="AB598" s="1434"/>
      <c r="AC598" s="1434"/>
      <c r="AD598" s="1434"/>
      <c r="AE598" s="1434"/>
      <c r="AF598" s="1434"/>
      <c r="AG598" s="1434"/>
      <c r="AH598" s="1434"/>
      <c r="AI598" s="1434"/>
      <c r="AJ598" s="1434"/>
      <c r="AK598" s="1434"/>
      <c r="AZ598" s="3"/>
      <c r="BA598" s="3"/>
      <c r="BB598" s="3"/>
      <c r="BC598" s="3"/>
    </row>
    <row r="599" spans="1:55" ht="13" customHeight="1">
      <c r="A599" s="22"/>
      <c r="B599" t="s">
        <v>20</v>
      </c>
      <c r="N599" s="1393" t="s">
        <v>544</v>
      </c>
      <c r="O599" s="1393"/>
      <c r="T599" s="22"/>
      <c r="U599" t="s">
        <v>20</v>
      </c>
      <c r="AG599" s="1393" t="s">
        <v>668</v>
      </c>
      <c r="AH599" s="1393"/>
      <c r="AZ599" s="3"/>
      <c r="BA599" s="3"/>
      <c r="BB599" s="3"/>
      <c r="BC599" s="3"/>
    </row>
    <row r="600" spans="1:55" ht="13" customHeight="1">
      <c r="A600" s="22"/>
      <c r="T600" s="22"/>
      <c r="AZ600" s="3"/>
      <c r="BA600" s="3"/>
      <c r="BB600" s="3"/>
      <c r="BC600" s="3"/>
    </row>
    <row r="601" spans="1:55" ht="13" customHeight="1">
      <c r="A601" s="55" t="s">
        <v>454</v>
      </c>
      <c r="B601" t="s">
        <v>462</v>
      </c>
      <c r="G601" s="1383">
        <f>C568</f>
        <v>0</v>
      </c>
      <c r="H601" s="1383"/>
      <c r="I601" s="1383"/>
      <c r="J601" s="1383"/>
      <c r="K601" s="1383"/>
      <c r="L601" s="1383"/>
      <c r="M601" s="1383"/>
      <c r="N601" s="1383"/>
      <c r="O601" s="1383"/>
      <c r="P601" s="1383"/>
      <c r="Q601" s="1383"/>
      <c r="R601" s="1383"/>
      <c r="T601" s="55" t="s">
        <v>455</v>
      </c>
      <c r="U601" t="s">
        <v>462</v>
      </c>
      <c r="Z601" s="1383">
        <f>C569</f>
        <v>0</v>
      </c>
      <c r="AA601" s="1383"/>
      <c r="AB601" s="1383"/>
      <c r="AC601" s="1383"/>
      <c r="AD601" s="1383"/>
      <c r="AE601" s="1383"/>
      <c r="AF601" s="1383"/>
      <c r="AG601" s="1383"/>
      <c r="AH601" s="1383"/>
      <c r="AI601" s="1383"/>
      <c r="AJ601" s="1383"/>
      <c r="AK601" s="1383"/>
      <c r="AZ601" s="3"/>
      <c r="BA601" s="3"/>
      <c r="BB601" s="3"/>
      <c r="BC601" s="3"/>
    </row>
    <row r="602" spans="1:55" s="4" customFormat="1" ht="13" customHeight="1">
      <c r="A602" s="22"/>
      <c r="B602" t="s">
        <v>85</v>
      </c>
      <c r="C602"/>
      <c r="D602"/>
      <c r="E602"/>
      <c r="F602"/>
      <c r="G602" s="1434"/>
      <c r="H602" s="1434"/>
      <c r="I602" s="1434"/>
      <c r="J602" s="1434"/>
      <c r="K602" s="1434"/>
      <c r="L602" s="1434"/>
      <c r="M602" s="1434"/>
      <c r="N602" s="1434"/>
      <c r="O602" s="1434"/>
      <c r="P602" s="1434"/>
      <c r="Q602" s="1434"/>
      <c r="R602" s="1434"/>
      <c r="S602"/>
      <c r="T602" s="22"/>
      <c r="U602" t="s">
        <v>85</v>
      </c>
      <c r="V602"/>
      <c r="W602"/>
      <c r="X602"/>
      <c r="Y602"/>
      <c r="Z602" s="1434"/>
      <c r="AA602" s="1434"/>
      <c r="AB602" s="1434"/>
      <c r="AC602" s="1434"/>
      <c r="AD602" s="1434"/>
      <c r="AE602" s="1434"/>
      <c r="AF602" s="1434"/>
      <c r="AG602" s="1434"/>
      <c r="AH602" s="1434"/>
      <c r="AI602" s="1434"/>
      <c r="AJ602" s="1434"/>
      <c r="AK602" s="1434"/>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34"/>
      <c r="H603" s="1434"/>
      <c r="I603" s="1434"/>
      <c r="J603" s="1434"/>
      <c r="K603" s="1434"/>
      <c r="L603" s="1434"/>
      <c r="M603" s="1434"/>
      <c r="N603" s="1434"/>
      <c r="O603" s="1434"/>
      <c r="P603" s="1434"/>
      <c r="Q603" s="1434"/>
      <c r="R603" s="1434"/>
      <c r="S603"/>
      <c r="T603" s="22"/>
      <c r="U603" t="s">
        <v>579</v>
      </c>
      <c r="V603"/>
      <c r="W603"/>
      <c r="X603"/>
      <c r="Y603"/>
      <c r="Z603" s="1441"/>
      <c r="AA603" s="1441"/>
      <c r="AB603" s="1441"/>
      <c r="AC603" s="1441"/>
      <c r="AD603" s="1441"/>
      <c r="AE603" s="1441"/>
      <c r="AF603" s="1441"/>
      <c r="AG603" s="1441"/>
      <c r="AH603" s="1441"/>
      <c r="AI603" s="1441"/>
      <c r="AJ603" s="1441"/>
      <c r="AK603" s="1441"/>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34"/>
      <c r="H604" s="1434"/>
      <c r="I604" s="1434"/>
      <c r="J604" s="1434"/>
      <c r="K604" s="1434"/>
      <c r="L604" s="1434"/>
      <c r="M604" s="1434"/>
      <c r="N604" s="1434"/>
      <c r="O604" s="1434"/>
      <c r="P604" s="1434"/>
      <c r="Q604" s="1434"/>
      <c r="R604" s="1434"/>
      <c r="S604"/>
      <c r="T604" s="22"/>
      <c r="U604" t="s">
        <v>17</v>
      </c>
      <c r="V604"/>
      <c r="W604"/>
      <c r="X604"/>
      <c r="Y604"/>
      <c r="Z604" s="1441"/>
      <c r="AA604" s="1441"/>
      <c r="AB604" s="1441"/>
      <c r="AC604" s="1441"/>
      <c r="AD604" s="1441"/>
      <c r="AE604" s="1441"/>
      <c r="AF604" s="1441"/>
      <c r="AG604" s="1441"/>
      <c r="AH604" s="1441"/>
      <c r="AI604" s="1441"/>
      <c r="AJ604" s="1441"/>
      <c r="AK604" s="1441"/>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98"/>
      <c r="H605" s="1398"/>
      <c r="I605" s="1398"/>
      <c r="J605" s="1398"/>
      <c r="K605" s="1398"/>
      <c r="L605" s="1398"/>
      <c r="M605"/>
      <c r="N605"/>
      <c r="O605" s="33" t="s">
        <v>206</v>
      </c>
      <c r="P605" s="1493"/>
      <c r="Q605" s="1493"/>
      <c r="R605" s="1493"/>
      <c r="S605"/>
      <c r="T605" s="22"/>
      <c r="U605" t="s">
        <v>316</v>
      </c>
      <c r="V605"/>
      <c r="W605"/>
      <c r="X605"/>
      <c r="Y605"/>
      <c r="Z605" s="1398"/>
      <c r="AA605" s="1398"/>
      <c r="AB605" s="1398"/>
      <c r="AC605" s="1398"/>
      <c r="AD605" s="1398"/>
      <c r="AE605" s="1398"/>
      <c r="AF605"/>
      <c r="AG605"/>
      <c r="AH605" s="33" t="s">
        <v>206</v>
      </c>
      <c r="AI605" s="1493"/>
      <c r="AJ605" s="1493"/>
      <c r="AK605" s="1493"/>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34"/>
      <c r="I606" s="1434"/>
      <c r="J606" s="1434"/>
      <c r="K606" s="1434"/>
      <c r="L606" s="1434"/>
      <c r="M606" s="1434"/>
      <c r="N606" s="1434"/>
      <c r="O606" s="1434"/>
      <c r="P606" s="1434"/>
      <c r="Q606" s="1434"/>
      <c r="R606" s="1434"/>
      <c r="S606"/>
      <c r="T606" s="22"/>
      <c r="U606" t="s">
        <v>18</v>
      </c>
      <c r="V606"/>
      <c r="W606"/>
      <c r="X606"/>
      <c r="Y606"/>
      <c r="Z606"/>
      <c r="AA606" s="1434"/>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BB606" s="3"/>
      <c r="BC606" s="3"/>
    </row>
    <row r="607" spans="1:55" ht="13" customHeight="1">
      <c r="A607" s="22"/>
      <c r="B607" t="s">
        <v>20</v>
      </c>
      <c r="N607" s="1393" t="s">
        <v>668</v>
      </c>
      <c r="O607" s="1393"/>
      <c r="T607" s="22"/>
      <c r="U607" t="s">
        <v>20</v>
      </c>
      <c r="AG607" s="1393" t="s">
        <v>668</v>
      </c>
      <c r="AH607" s="1393"/>
      <c r="BB607" s="3"/>
      <c r="BC607" s="3"/>
    </row>
    <row r="608" spans="1:55" ht="13" customHeight="1">
      <c r="A608" s="22"/>
      <c r="T608" s="22"/>
      <c r="BB608" s="3"/>
      <c r="BC608" s="3"/>
    </row>
    <row r="609" spans="1:55" ht="13" customHeight="1">
      <c r="A609" s="55" t="s">
        <v>460</v>
      </c>
      <c r="B609" t="s">
        <v>462</v>
      </c>
      <c r="G609" s="1383">
        <f>C570</f>
        <v>0</v>
      </c>
      <c r="H609" s="1383"/>
      <c r="I609" s="1383"/>
      <c r="J609" s="1383"/>
      <c r="K609" s="1383"/>
      <c r="L609" s="1383"/>
      <c r="M609" s="1383"/>
      <c r="N609" s="1383"/>
      <c r="O609" s="1383"/>
      <c r="P609" s="1383"/>
      <c r="Q609" s="1383"/>
      <c r="R609" s="1383"/>
      <c r="T609" s="55" t="s">
        <v>645</v>
      </c>
      <c r="U609" t="s">
        <v>462</v>
      </c>
      <c r="Z609" s="1383">
        <f>C571</f>
        <v>0</v>
      </c>
      <c r="AA609" s="1383"/>
      <c r="AB609" s="1383"/>
      <c r="AC609" s="1383"/>
      <c r="AD609" s="1383"/>
      <c r="AE609" s="1383"/>
      <c r="AF609" s="1383"/>
      <c r="AG609" s="1383"/>
      <c r="AH609" s="1383"/>
      <c r="AI609" s="1383"/>
      <c r="AJ609" s="1383"/>
      <c r="AK609" s="1383"/>
      <c r="BB609" s="3"/>
      <c r="BC609" s="3"/>
    </row>
    <row r="610" spans="1:55" ht="13" customHeight="1">
      <c r="A610" s="22"/>
      <c r="B610" t="s">
        <v>85</v>
      </c>
      <c r="G610" s="1434"/>
      <c r="H610" s="1434"/>
      <c r="I610" s="1434"/>
      <c r="J610" s="1434"/>
      <c r="K610" s="1434"/>
      <c r="L610" s="1434"/>
      <c r="M610" s="1434"/>
      <c r="N610" s="1434"/>
      <c r="O610" s="1434"/>
      <c r="P610" s="1434"/>
      <c r="Q610" s="1434"/>
      <c r="R610" s="1434"/>
      <c r="T610" s="22"/>
      <c r="U610" t="s">
        <v>85</v>
      </c>
      <c r="Z610" s="1434"/>
      <c r="AA610" s="1434"/>
      <c r="AB610" s="1434"/>
      <c r="AC610" s="1434"/>
      <c r="AD610" s="1434"/>
      <c r="AE610" s="1434"/>
      <c r="AF610" s="1434"/>
      <c r="AG610" s="1434"/>
      <c r="AH610" s="1434"/>
      <c r="AI610" s="1434"/>
      <c r="AJ610" s="1434"/>
      <c r="AK610" s="1434"/>
      <c r="AZ610" s="3"/>
      <c r="BA610" s="3"/>
      <c r="BB610" s="3"/>
      <c r="BC610" s="3"/>
    </row>
    <row r="611" spans="1:55" ht="13" customHeight="1">
      <c r="A611" s="22"/>
      <c r="B611" t="s">
        <v>579</v>
      </c>
      <c r="G611" s="1434"/>
      <c r="H611" s="1434"/>
      <c r="I611" s="1434"/>
      <c r="J611" s="1434"/>
      <c r="K611" s="1434"/>
      <c r="L611" s="1434"/>
      <c r="M611" s="1434"/>
      <c r="N611" s="1434"/>
      <c r="O611" s="1434"/>
      <c r="P611" s="1434"/>
      <c r="Q611" s="1434"/>
      <c r="R611" s="1434"/>
      <c r="T611" s="22"/>
      <c r="U611" t="s">
        <v>579</v>
      </c>
      <c r="Z611" s="1441"/>
      <c r="AA611" s="1441"/>
      <c r="AB611" s="1441"/>
      <c r="AC611" s="1441"/>
      <c r="AD611" s="1441"/>
      <c r="AE611" s="1441"/>
      <c r="AF611" s="1441"/>
      <c r="AG611" s="1441"/>
      <c r="AH611" s="1441"/>
      <c r="AI611" s="1441"/>
      <c r="AJ611" s="1441"/>
      <c r="AK611" s="1441"/>
      <c r="AZ611" s="3"/>
      <c r="BA611" s="3"/>
      <c r="BB611" s="3"/>
      <c r="BC611" s="3"/>
    </row>
    <row r="612" spans="1:55" ht="13" customHeight="1">
      <c r="A612" s="22"/>
      <c r="B612" t="s">
        <v>17</v>
      </c>
      <c r="G612" s="1434"/>
      <c r="H612" s="1434"/>
      <c r="I612" s="1434"/>
      <c r="J612" s="1434"/>
      <c r="K612" s="1434"/>
      <c r="L612" s="1434"/>
      <c r="M612" s="1434"/>
      <c r="N612" s="1434"/>
      <c r="O612" s="1434"/>
      <c r="P612" s="1434"/>
      <c r="Q612" s="1434"/>
      <c r="R612" s="1434"/>
      <c r="T612" s="22"/>
      <c r="U612" t="s">
        <v>17</v>
      </c>
      <c r="Z612" s="1441"/>
      <c r="AA612" s="1441"/>
      <c r="AB612" s="1441"/>
      <c r="AC612" s="1441"/>
      <c r="AD612" s="1441"/>
      <c r="AE612" s="1441"/>
      <c r="AF612" s="1441"/>
      <c r="AG612" s="1441"/>
      <c r="AH612" s="1441"/>
      <c r="AI612" s="1441"/>
      <c r="AJ612" s="1441"/>
      <c r="AK612" s="1441"/>
      <c r="AZ612" s="3"/>
      <c r="BA612" s="3"/>
      <c r="BB612" s="3"/>
      <c r="BC612" s="3"/>
    </row>
    <row r="613" spans="1:55" s="4" customFormat="1" ht="13" customHeight="1">
      <c r="A613" s="22"/>
      <c r="B613" t="s">
        <v>316</v>
      </c>
      <c r="C613"/>
      <c r="D613"/>
      <c r="E613"/>
      <c r="F613"/>
      <c r="G613" s="1398"/>
      <c r="H613" s="1398"/>
      <c r="I613" s="1398"/>
      <c r="J613" s="1398"/>
      <c r="K613" s="1398"/>
      <c r="L613" s="1398"/>
      <c r="M613"/>
      <c r="N613"/>
      <c r="O613" s="33" t="s">
        <v>206</v>
      </c>
      <c r="P613" s="1493"/>
      <c r="Q613" s="1493"/>
      <c r="R613" s="1493"/>
      <c r="S613"/>
      <c r="T613" s="22"/>
      <c r="U613" t="s">
        <v>316</v>
      </c>
      <c r="V613"/>
      <c r="W613"/>
      <c r="X613"/>
      <c r="Y613"/>
      <c r="Z613" s="1398"/>
      <c r="AA613" s="1398"/>
      <c r="AB613" s="1398"/>
      <c r="AC613" s="1398"/>
      <c r="AD613" s="1398"/>
      <c r="AE613" s="1398"/>
      <c r="AF613"/>
      <c r="AG613"/>
      <c r="AH613" s="33" t="s">
        <v>206</v>
      </c>
      <c r="AI613" s="1493"/>
      <c r="AJ613" s="1493"/>
      <c r="AK613" s="1493"/>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34"/>
      <c r="I614" s="1434"/>
      <c r="J614" s="1434"/>
      <c r="K614" s="1434"/>
      <c r="L614" s="1434"/>
      <c r="M614" s="1434"/>
      <c r="N614" s="1434"/>
      <c r="O614" s="1434"/>
      <c r="P614" s="1434"/>
      <c r="Q614" s="1434"/>
      <c r="R614" s="1434"/>
      <c r="S614"/>
      <c r="T614" s="22"/>
      <c r="U614" t="s">
        <v>18</v>
      </c>
      <c r="V614"/>
      <c r="W614"/>
      <c r="X614"/>
      <c r="Y614"/>
      <c r="Z614"/>
      <c r="AA614" s="1434"/>
      <c r="AB614" s="1434"/>
      <c r="AC614" s="1434"/>
      <c r="AD614" s="1434"/>
      <c r="AE614" s="1434"/>
      <c r="AF614" s="1434"/>
      <c r="AG614" s="1434"/>
      <c r="AH614" s="1434"/>
      <c r="AI614" s="1434"/>
      <c r="AJ614" s="1434"/>
      <c r="AK614" s="1434"/>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93" t="s">
        <v>668</v>
      </c>
      <c r="O615" s="1393"/>
      <c r="P615"/>
      <c r="Q615"/>
      <c r="R615"/>
      <c r="S615"/>
      <c r="T615" s="22"/>
      <c r="U615" t="s">
        <v>20</v>
      </c>
      <c r="V615"/>
      <c r="W615"/>
      <c r="X615"/>
      <c r="Y615"/>
      <c r="Z615"/>
      <c r="AA615"/>
      <c r="AB615"/>
      <c r="AC615"/>
      <c r="AD615"/>
      <c r="AE615"/>
      <c r="AF615"/>
      <c r="AG615" s="1393" t="s">
        <v>668</v>
      </c>
      <c r="AH615" s="1393"/>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462</v>
      </c>
      <c r="G617" s="1383">
        <f>C572</f>
        <v>0</v>
      </c>
      <c r="H617" s="1383"/>
      <c r="I617" s="1383"/>
      <c r="J617" s="1383"/>
      <c r="K617" s="1383"/>
      <c r="L617" s="1383"/>
      <c r="M617" s="1383"/>
      <c r="N617" s="1383"/>
      <c r="O617" s="1383"/>
      <c r="P617" s="1383"/>
      <c r="Q617" s="1383"/>
      <c r="R617" s="1383"/>
      <c r="T617" s="55" t="s">
        <v>363</v>
      </c>
      <c r="U617" t="s">
        <v>462</v>
      </c>
      <c r="Z617" s="1383">
        <f>C573</f>
        <v>0</v>
      </c>
      <c r="AA617" s="1383"/>
      <c r="AB617" s="1383"/>
      <c r="AC617" s="1383"/>
      <c r="AD617" s="1383"/>
      <c r="AE617" s="1383"/>
      <c r="AF617" s="1383"/>
      <c r="AG617" s="1383"/>
      <c r="AH617" s="1383"/>
      <c r="AI617" s="1383"/>
      <c r="AJ617" s="1383"/>
      <c r="AK617" s="1383"/>
      <c r="AZ617" s="3"/>
      <c r="BA617" s="3"/>
      <c r="BB617" s="3"/>
      <c r="BC617" s="3"/>
    </row>
    <row r="618" spans="1:55" ht="13" customHeight="1">
      <c r="B618" t="s">
        <v>85</v>
      </c>
      <c r="G618" s="1434"/>
      <c r="H618" s="1434"/>
      <c r="I618" s="1434"/>
      <c r="J618" s="1434"/>
      <c r="K618" s="1434"/>
      <c r="L618" s="1434"/>
      <c r="M618" s="1434"/>
      <c r="N618" s="1434"/>
      <c r="O618" s="1434"/>
      <c r="P618" s="1434"/>
      <c r="Q618" s="1434"/>
      <c r="R618" s="1434"/>
      <c r="U618" t="s">
        <v>85</v>
      </c>
      <c r="Z618" s="1434"/>
      <c r="AA618" s="1434"/>
      <c r="AB618" s="1434"/>
      <c r="AC618" s="1434"/>
      <c r="AD618" s="1434"/>
      <c r="AE618" s="1434"/>
      <c r="AF618" s="1434"/>
      <c r="AG618" s="1434"/>
      <c r="AH618" s="1434"/>
      <c r="AI618" s="1434"/>
      <c r="AJ618" s="1434"/>
      <c r="AK618" s="1434"/>
      <c r="AZ618" s="3"/>
      <c r="BA618" s="3"/>
      <c r="BB618" s="3"/>
      <c r="BC618" s="3"/>
    </row>
    <row r="619" spans="1:55" ht="13" customHeight="1">
      <c r="B619" t="s">
        <v>579</v>
      </c>
      <c r="G619" s="1434"/>
      <c r="H619" s="1434"/>
      <c r="I619" s="1434"/>
      <c r="J619" s="1434"/>
      <c r="K619" s="1434"/>
      <c r="L619" s="1434"/>
      <c r="M619" s="1434"/>
      <c r="N619" s="1434"/>
      <c r="O619" s="1434"/>
      <c r="P619" s="1434"/>
      <c r="Q619" s="1434"/>
      <c r="R619" s="1434"/>
      <c r="U619" t="s">
        <v>579</v>
      </c>
      <c r="Z619" s="1441"/>
      <c r="AA619" s="1441"/>
      <c r="AB619" s="1441"/>
      <c r="AC619" s="1441"/>
      <c r="AD619" s="1441"/>
      <c r="AE619" s="1441"/>
      <c r="AF619" s="1441"/>
      <c r="AG619" s="1441"/>
      <c r="AH619" s="1441"/>
      <c r="AI619" s="1441"/>
      <c r="AJ619" s="1441"/>
      <c r="AK619" s="1441"/>
      <c r="AZ619" s="3"/>
      <c r="BA619" s="3"/>
      <c r="BB619" s="3"/>
      <c r="BC619" s="3"/>
    </row>
    <row r="620" spans="1:55" ht="13" customHeight="1">
      <c r="B620" t="s">
        <v>17</v>
      </c>
      <c r="G620" s="1434"/>
      <c r="H620" s="1434"/>
      <c r="I620" s="1434"/>
      <c r="J620" s="1434"/>
      <c r="K620" s="1434"/>
      <c r="L620" s="1434"/>
      <c r="M620" s="1434"/>
      <c r="N620" s="1434"/>
      <c r="O620" s="1434"/>
      <c r="P620" s="1434"/>
      <c r="Q620" s="1434"/>
      <c r="R620" s="1434"/>
      <c r="U620" t="s">
        <v>17</v>
      </c>
      <c r="Z620" s="1441"/>
      <c r="AA620" s="1441"/>
      <c r="AB620" s="1441"/>
      <c r="AC620" s="1441"/>
      <c r="AD620" s="1441"/>
      <c r="AE620" s="1441"/>
      <c r="AF620" s="1441"/>
      <c r="AG620" s="1441"/>
      <c r="AH620" s="1441"/>
      <c r="AI620" s="1441"/>
      <c r="AJ620" s="1441"/>
      <c r="AK620" s="1441"/>
      <c r="AZ620" s="3"/>
      <c r="BA620" s="3"/>
      <c r="BB620" s="3"/>
      <c r="BC620" s="3"/>
    </row>
    <row r="621" spans="1:55" ht="13" customHeight="1">
      <c r="B621" t="s">
        <v>316</v>
      </c>
      <c r="G621" s="1398"/>
      <c r="H621" s="1398"/>
      <c r="I621" s="1398"/>
      <c r="J621" s="1398"/>
      <c r="K621" s="1398"/>
      <c r="L621" s="1398"/>
      <c r="O621" s="33" t="s">
        <v>206</v>
      </c>
      <c r="P621" s="1493"/>
      <c r="Q621" s="1493"/>
      <c r="R621" s="1493"/>
      <c r="U621" t="s">
        <v>316</v>
      </c>
      <c r="Z621" s="1398"/>
      <c r="AA621" s="1398"/>
      <c r="AB621" s="1398"/>
      <c r="AC621" s="1398"/>
      <c r="AD621" s="1398"/>
      <c r="AE621" s="1398"/>
      <c r="AH621" s="33" t="s">
        <v>206</v>
      </c>
      <c r="AI621" s="1493"/>
      <c r="AJ621" s="1493"/>
      <c r="AK621" s="1493"/>
      <c r="AZ621" s="3"/>
      <c r="BA621" s="3"/>
      <c r="BB621" s="3"/>
      <c r="BC621" s="3"/>
    </row>
    <row r="622" spans="1:55" ht="13" customHeight="1">
      <c r="B622" t="s">
        <v>18</v>
      </c>
      <c r="H622" s="1434"/>
      <c r="I622" s="1434"/>
      <c r="J622" s="1434"/>
      <c r="K622" s="1434"/>
      <c r="L622" s="1434"/>
      <c r="M622" s="1434"/>
      <c r="N622" s="1434"/>
      <c r="O622" s="1434"/>
      <c r="P622" s="1434"/>
      <c r="Q622" s="1434"/>
      <c r="R622" s="1434"/>
      <c r="U622" t="s">
        <v>18</v>
      </c>
      <c r="AA622" s="1434"/>
      <c r="AB622" s="1434"/>
      <c r="AC622" s="1434"/>
      <c r="AD622" s="1434"/>
      <c r="AE622" s="1434"/>
      <c r="AF622" s="1434"/>
      <c r="AG622" s="1434"/>
      <c r="AH622" s="1434"/>
      <c r="AI622" s="1434"/>
      <c r="AJ622" s="1434"/>
      <c r="AK622" s="1434"/>
      <c r="AU622" s="895"/>
      <c r="AV622" s="895"/>
      <c r="AW622" s="895"/>
      <c r="AX622" s="895"/>
      <c r="AY622" s="895"/>
      <c r="AZ622" s="3"/>
      <c r="BA622" s="3"/>
      <c r="BB622" s="3"/>
      <c r="BC622" s="3"/>
    </row>
    <row r="623" spans="1:55" ht="13" customHeight="1">
      <c r="B623" t="s">
        <v>20</v>
      </c>
      <c r="N623" s="1393" t="s">
        <v>668</v>
      </c>
      <c r="O623" s="1393"/>
      <c r="U623" t="s">
        <v>20</v>
      </c>
      <c r="AG623" s="1393" t="s">
        <v>668</v>
      </c>
      <c r="AH623" s="1393"/>
      <c r="AU623" s="895"/>
      <c r="AV623" s="895"/>
      <c r="AW623" s="895"/>
      <c r="AX623" s="895"/>
      <c r="AY623" s="895"/>
      <c r="AZ623" s="3"/>
      <c r="BA623" s="3"/>
      <c r="BB623" s="3"/>
      <c r="BC623" s="3"/>
    </row>
    <row r="624" spans="1:55" ht="13" customHeight="1">
      <c r="AZ624" s="3"/>
      <c r="BA624" s="3"/>
      <c r="BB624" s="3"/>
      <c r="BC624" s="3"/>
    </row>
    <row r="625" spans="1:56" ht="13"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3"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844" t="s">
        <v>2057</v>
      </c>
      <c r="C632" s="1844"/>
      <c r="D632" s="1844"/>
      <c r="E632" s="1844"/>
      <c r="F632" s="1844"/>
      <c r="G632" s="1844"/>
      <c r="H632" s="1844"/>
      <c r="I632" s="1844"/>
      <c r="J632" s="1844"/>
      <c r="K632" s="1844"/>
      <c r="L632" s="1844"/>
      <c r="M632" s="1681" t="s">
        <v>2058</v>
      </c>
      <c r="N632" s="1681"/>
      <c r="O632" s="1681"/>
      <c r="P632" s="1681"/>
      <c r="Q632" s="1681" t="s">
        <v>1827</v>
      </c>
      <c r="R632" s="1681"/>
      <c r="S632" s="1681"/>
      <c r="T632" s="1681" t="s">
        <v>1825</v>
      </c>
      <c r="U632" s="1681"/>
      <c r="V632" s="1681"/>
      <c r="W632" s="1670" t="s">
        <v>452</v>
      </c>
      <c r="X632" s="1670"/>
      <c r="Y632" s="1670"/>
      <c r="Z632" s="1424" t="s">
        <v>2087</v>
      </c>
      <c r="AA632" s="1424"/>
      <c r="AB632" s="1425"/>
      <c r="AC632" s="1845" t="s">
        <v>1663</v>
      </c>
      <c r="AD632" s="1846"/>
      <c r="AE632" s="1847"/>
      <c r="AF632" s="1423" t="s">
        <v>1902</v>
      </c>
      <c r="AG632" s="1424"/>
      <c r="AH632" s="1424"/>
      <c r="AI632" s="1424"/>
      <c r="AJ632" s="1425"/>
      <c r="AK632" s="1671" t="s">
        <v>1903</v>
      </c>
      <c r="AL632" s="1672"/>
      <c r="AM632" s="1672"/>
      <c r="AN632" s="1673"/>
      <c r="AO632" s="1681" t="s">
        <v>453</v>
      </c>
      <c r="AP632" s="1681"/>
      <c r="AQ632" s="1681"/>
      <c r="AR632" s="1681"/>
      <c r="AS632" s="1681"/>
      <c r="AU632" s="3"/>
      <c r="AZ632" s="3"/>
      <c r="BA632" s="3"/>
      <c r="BB632" s="3"/>
      <c r="BC632" s="3"/>
    </row>
    <row r="633" spans="1:56" ht="13" customHeight="1">
      <c r="B633" s="1844"/>
      <c r="C633" s="1844"/>
      <c r="D633" s="1844"/>
      <c r="E633" s="1844"/>
      <c r="F633" s="1844"/>
      <c r="G633" s="1844"/>
      <c r="H633" s="1844"/>
      <c r="I633" s="1844"/>
      <c r="J633" s="1844"/>
      <c r="K633" s="1844"/>
      <c r="L633" s="1844"/>
      <c r="M633" s="1681"/>
      <c r="N633" s="1681"/>
      <c r="O633" s="1681"/>
      <c r="P633" s="1681"/>
      <c r="Q633" s="1681"/>
      <c r="R633" s="1681"/>
      <c r="S633" s="1681"/>
      <c r="T633" s="1681"/>
      <c r="U633" s="1681"/>
      <c r="V633" s="1681"/>
      <c r="W633" s="1670"/>
      <c r="X633" s="1670"/>
      <c r="Y633" s="1670"/>
      <c r="Z633" s="1427"/>
      <c r="AA633" s="1427"/>
      <c r="AB633" s="1428"/>
      <c r="AC633" s="1848"/>
      <c r="AD633" s="1849"/>
      <c r="AE633" s="1850"/>
      <c r="AF633" s="1426"/>
      <c r="AG633" s="1427"/>
      <c r="AH633" s="1427"/>
      <c r="AI633" s="1427"/>
      <c r="AJ633" s="1428"/>
      <c r="AK633" s="1674"/>
      <c r="AL633" s="1675"/>
      <c r="AM633" s="1675"/>
      <c r="AN633" s="1676"/>
      <c r="AO633" s="1681"/>
      <c r="AP633" s="1681"/>
      <c r="AQ633" s="1681"/>
      <c r="AR633" s="1681"/>
      <c r="AS633" s="1681"/>
      <c r="AU633" s="3"/>
      <c r="AZ633" s="3"/>
      <c r="BA633" s="3"/>
      <c r="BB633" s="3"/>
      <c r="BC633" s="3"/>
      <c r="BD633" s="3"/>
    </row>
    <row r="634" spans="1:56" ht="13" customHeight="1">
      <c r="B634" s="1844"/>
      <c r="C634" s="1844"/>
      <c r="D634" s="1844"/>
      <c r="E634" s="1844"/>
      <c r="F634" s="1844"/>
      <c r="G634" s="1844"/>
      <c r="H634" s="1844"/>
      <c r="I634" s="1844"/>
      <c r="J634" s="1844"/>
      <c r="K634" s="1844"/>
      <c r="L634" s="1844"/>
      <c r="M634" s="1681"/>
      <c r="N634" s="1681"/>
      <c r="O634" s="1681"/>
      <c r="P634" s="1681"/>
      <c r="Q634" s="1681"/>
      <c r="R634" s="1681"/>
      <c r="S634" s="1681"/>
      <c r="T634" s="1681"/>
      <c r="U634" s="1681"/>
      <c r="V634" s="1681"/>
      <c r="W634" s="1670"/>
      <c r="X634" s="1670"/>
      <c r="Y634" s="1670"/>
      <c r="Z634" s="1430"/>
      <c r="AA634" s="1430"/>
      <c r="AB634" s="1431"/>
      <c r="AC634" s="1851"/>
      <c r="AD634" s="1852"/>
      <c r="AE634" s="1853"/>
      <c r="AF634" s="1429"/>
      <c r="AG634" s="1430"/>
      <c r="AH634" s="1430"/>
      <c r="AI634" s="1430"/>
      <c r="AJ634" s="1431"/>
      <c r="AK634" s="1677"/>
      <c r="AL634" s="1678"/>
      <c r="AM634" s="1678"/>
      <c r="AN634" s="1679"/>
      <c r="AO634" s="1681"/>
      <c r="AP634" s="1681"/>
      <c r="AQ634" s="1681"/>
      <c r="AR634" s="1681"/>
      <c r="AS634" s="1681"/>
      <c r="AT634" s="3"/>
      <c r="AU634" s="3"/>
      <c r="AZ634" s="3"/>
      <c r="BA634" s="3"/>
      <c r="BB634" s="3"/>
      <c r="BC634" s="3"/>
      <c r="BD634" s="3"/>
    </row>
    <row r="635" spans="1:56" ht="13" customHeight="1">
      <c r="B635" s="51" t="s">
        <v>112</v>
      </c>
      <c r="C635" s="1680" t="s">
        <v>2768</v>
      </c>
      <c r="D635" s="1680"/>
      <c r="E635" s="1680"/>
      <c r="F635" s="1680"/>
      <c r="G635" s="1680"/>
      <c r="H635" s="1680"/>
      <c r="I635" s="1680"/>
      <c r="J635" s="1680"/>
      <c r="K635" s="1680"/>
      <c r="L635" s="1680"/>
      <c r="M635" s="1669" t="s">
        <v>2068</v>
      </c>
      <c r="N635" s="1669"/>
      <c r="O635" s="1669"/>
      <c r="P635" s="1669"/>
      <c r="Q635" s="1557">
        <f>17*12</f>
        <v>204</v>
      </c>
      <c r="R635" s="1557"/>
      <c r="S635" s="1616"/>
      <c r="T635" s="1615">
        <f>40*12</f>
        <v>480</v>
      </c>
      <c r="U635" s="1557"/>
      <c r="V635" s="1616"/>
      <c r="W635" s="1394">
        <v>5.8999999999999997E-2</v>
      </c>
      <c r="X635" s="1395"/>
      <c r="Y635" s="1396"/>
      <c r="Z635" s="1498" t="s">
        <v>2086</v>
      </c>
      <c r="AA635" s="1499"/>
      <c r="AB635" s="1500"/>
      <c r="AC635" s="1485">
        <v>1</v>
      </c>
      <c r="AD635" s="1486"/>
      <c r="AE635" s="1487"/>
      <c r="AF635" s="1593">
        <v>1629778</v>
      </c>
      <c r="AG635" s="1594"/>
      <c r="AH635" s="1594"/>
      <c r="AI635" s="1594"/>
      <c r="AJ635" s="1595"/>
      <c r="AK635" s="1377"/>
      <c r="AL635" s="1378"/>
      <c r="AM635" s="1378"/>
      <c r="AN635" s="1379"/>
      <c r="AO635" s="1636">
        <v>25000000</v>
      </c>
      <c r="AP635" s="1636"/>
      <c r="AQ635" s="1636"/>
      <c r="AR635" s="1636"/>
      <c r="AS635" s="1636"/>
      <c r="AT635" s="3"/>
      <c r="AU635" s="3"/>
      <c r="AZ635" s="3"/>
      <c r="BA635" s="3"/>
      <c r="BB635" s="3"/>
      <c r="BC635" s="3"/>
      <c r="BD635" s="3"/>
    </row>
    <row r="636" spans="1:56" ht="13" customHeight="1">
      <c r="B636" s="52" t="s">
        <v>113</v>
      </c>
      <c r="C636" s="1680" t="s">
        <v>2769</v>
      </c>
      <c r="D636" s="1680"/>
      <c r="E636" s="1680"/>
      <c r="F636" s="1680"/>
      <c r="G636" s="1680"/>
      <c r="H636" s="1680"/>
      <c r="I636" s="1680"/>
      <c r="J636" s="1680"/>
      <c r="K636" s="1680"/>
      <c r="L636" s="1680"/>
      <c r="M636" s="1669" t="s">
        <v>2068</v>
      </c>
      <c r="N636" s="1669"/>
      <c r="O636" s="1669"/>
      <c r="P636" s="1669"/>
      <c r="Q636" s="1557">
        <f>17*12</f>
        <v>204</v>
      </c>
      <c r="R636" s="1557"/>
      <c r="S636" s="1616"/>
      <c r="T636" s="1615">
        <f>40*12</f>
        <v>480</v>
      </c>
      <c r="U636" s="1557"/>
      <c r="V636" s="1616"/>
      <c r="W636" s="1394">
        <v>6.9000000000000006E-2</v>
      </c>
      <c r="X636" s="1395"/>
      <c r="Y636" s="1396"/>
      <c r="Z636" s="1498" t="s">
        <v>2086</v>
      </c>
      <c r="AA636" s="1499"/>
      <c r="AB636" s="1500"/>
      <c r="AC636" s="1485">
        <v>1</v>
      </c>
      <c r="AD636" s="1486"/>
      <c r="AE636" s="1487"/>
      <c r="AF636" s="1593">
        <v>516740</v>
      </c>
      <c r="AG636" s="1594"/>
      <c r="AH636" s="1594"/>
      <c r="AI636" s="1594"/>
      <c r="AJ636" s="1595"/>
      <c r="AK636" s="1377"/>
      <c r="AL636" s="1378"/>
      <c r="AM636" s="1378"/>
      <c r="AN636" s="1379"/>
      <c r="AO636" s="1497">
        <v>7011229</v>
      </c>
      <c r="AP636" s="1345"/>
      <c r="AQ636" s="1345"/>
      <c r="AR636" s="1345"/>
      <c r="AS636" s="1346"/>
      <c r="AT636" s="1142" t="str">
        <f>IF(AND(NOT(C635=""),C636="",NOT(C637="")),"!","")</f>
        <v/>
      </c>
      <c r="AU636" s="3"/>
      <c r="AZ636" s="3"/>
      <c r="BA636" s="3"/>
      <c r="BB636" s="3"/>
      <c r="BC636" s="3"/>
      <c r="BD636" s="3"/>
    </row>
    <row r="637" spans="1:56" ht="13" customHeight="1">
      <c r="B637" s="52" t="s">
        <v>119</v>
      </c>
      <c r="C637" s="1680" t="s">
        <v>2262</v>
      </c>
      <c r="D637" s="1680"/>
      <c r="E637" s="1680"/>
      <c r="F637" s="1680"/>
      <c r="G637" s="1680"/>
      <c r="H637" s="1680"/>
      <c r="I637" s="1680"/>
      <c r="J637" s="1680"/>
      <c r="K637" s="1680"/>
      <c r="L637" s="1680"/>
      <c r="M637" s="1669" t="s">
        <v>2061</v>
      </c>
      <c r="N637" s="1669"/>
      <c r="O637" s="1669"/>
      <c r="P637" s="1669"/>
      <c r="Q637" s="1615"/>
      <c r="R637" s="1557"/>
      <c r="S637" s="1616"/>
      <c r="T637" s="1615"/>
      <c r="U637" s="1557"/>
      <c r="V637" s="1616"/>
      <c r="W637" s="1394"/>
      <c r="X637" s="1395"/>
      <c r="Y637" s="1396"/>
      <c r="Z637" s="1498" t="s">
        <v>456</v>
      </c>
      <c r="AA637" s="1499"/>
      <c r="AB637" s="1500"/>
      <c r="AC637" s="1485"/>
      <c r="AD637" s="1486"/>
      <c r="AE637" s="1487"/>
      <c r="AF637" s="1593"/>
      <c r="AG637" s="1594"/>
      <c r="AH637" s="1594"/>
      <c r="AI637" s="1594"/>
      <c r="AJ637" s="1595"/>
      <c r="AK637" s="1377"/>
      <c r="AL637" s="1378"/>
      <c r="AM637" s="1378"/>
      <c r="AN637" s="1379"/>
      <c r="AO637" s="1497">
        <v>6856769</v>
      </c>
      <c r="AP637" s="1345"/>
      <c r="AQ637" s="1345"/>
      <c r="AR637" s="1345"/>
      <c r="AS637" s="1346"/>
      <c r="AT637" s="1142" t="str">
        <f t="shared" ref="AT637:AT646" si="3">IF(AND(NOT(C636=""),C637="",NOT(C638="")),"!","")</f>
        <v/>
      </c>
      <c r="AU637" s="3"/>
      <c r="AZ637" s="3"/>
      <c r="BA637" s="3"/>
      <c r="BB637" s="3"/>
      <c r="BC637" s="3"/>
      <c r="BD637" s="3"/>
    </row>
    <row r="638" spans="1:56" ht="13" customHeight="1">
      <c r="B638" s="52" t="s">
        <v>580</v>
      </c>
      <c r="C638" s="1600"/>
      <c r="D638" s="1600"/>
      <c r="E638" s="1600"/>
      <c r="F638" s="1600"/>
      <c r="G638" s="1600"/>
      <c r="H638" s="1600"/>
      <c r="I638" s="1600"/>
      <c r="J638" s="1600"/>
      <c r="K638" s="1600"/>
      <c r="L638" s="1600"/>
      <c r="M638" s="1596" t="s">
        <v>1182</v>
      </c>
      <c r="N638" s="1596"/>
      <c r="O638" s="1596"/>
      <c r="P638" s="1596"/>
      <c r="Q638" s="1615"/>
      <c r="R638" s="1557"/>
      <c r="S638" s="1616"/>
      <c r="T638" s="1615"/>
      <c r="U638" s="1557"/>
      <c r="V638" s="1616"/>
      <c r="W638" s="1394"/>
      <c r="X638" s="1395"/>
      <c r="Y638" s="1396"/>
      <c r="Z638" s="1498" t="s">
        <v>1182</v>
      </c>
      <c r="AA638" s="1499"/>
      <c r="AB638" s="1500"/>
      <c r="AC638" s="1485"/>
      <c r="AD638" s="1486"/>
      <c r="AE638" s="1487"/>
      <c r="AF638" s="1593"/>
      <c r="AG638" s="1594"/>
      <c r="AH638" s="1594"/>
      <c r="AI638" s="1594"/>
      <c r="AJ638" s="1595"/>
      <c r="AK638" s="1377"/>
      <c r="AL638" s="1378"/>
      <c r="AM638" s="1378"/>
      <c r="AN638" s="1379"/>
      <c r="AO638" s="1497"/>
      <c r="AP638" s="1345"/>
      <c r="AQ638" s="1345"/>
      <c r="AR638" s="1345"/>
      <c r="AS638" s="1346"/>
      <c r="AT638" s="1142" t="str">
        <f t="shared" si="3"/>
        <v/>
      </c>
      <c r="AU638" s="3"/>
      <c r="AZ638" s="3"/>
      <c r="BA638" s="3"/>
      <c r="BB638" s="3"/>
      <c r="BC638" s="3"/>
      <c r="BD638" s="3"/>
    </row>
    <row r="639" spans="1:56" ht="13" customHeight="1">
      <c r="B639" s="52" t="s">
        <v>762</v>
      </c>
      <c r="C639" s="1600"/>
      <c r="D639" s="1600"/>
      <c r="E639" s="1600"/>
      <c r="F639" s="1600"/>
      <c r="G639" s="1600"/>
      <c r="H639" s="1600"/>
      <c r="I639" s="1600"/>
      <c r="J639" s="1600"/>
      <c r="K639" s="1600"/>
      <c r="L639" s="1600"/>
      <c r="M639" s="1596" t="s">
        <v>1182</v>
      </c>
      <c r="N639" s="1596"/>
      <c r="O639" s="1596"/>
      <c r="P639" s="1596"/>
      <c r="Q639" s="1615"/>
      <c r="R639" s="1557"/>
      <c r="S639" s="1616"/>
      <c r="T639" s="1615"/>
      <c r="U639" s="1557"/>
      <c r="V639" s="1616"/>
      <c r="W639" s="1394"/>
      <c r="X639" s="1395"/>
      <c r="Y639" s="1396"/>
      <c r="Z639" s="1498" t="s">
        <v>1182</v>
      </c>
      <c r="AA639" s="1499"/>
      <c r="AB639" s="1500"/>
      <c r="AC639" s="1485"/>
      <c r="AD639" s="1486"/>
      <c r="AE639" s="1487"/>
      <c r="AF639" s="1593"/>
      <c r="AG639" s="1594"/>
      <c r="AH639" s="1594"/>
      <c r="AI639" s="1594"/>
      <c r="AJ639" s="1595"/>
      <c r="AK639" s="1377"/>
      <c r="AL639" s="1378"/>
      <c r="AM639" s="1378"/>
      <c r="AN639" s="1379"/>
      <c r="AO639" s="1497"/>
      <c r="AP639" s="1345"/>
      <c r="AQ639" s="1345"/>
      <c r="AR639" s="1345"/>
      <c r="AS639" s="1346"/>
      <c r="AT639" s="1142" t="str">
        <f t="shared" si="3"/>
        <v/>
      </c>
      <c r="AU639" s="3"/>
      <c r="AZ639" s="3"/>
      <c r="BA639" s="3"/>
      <c r="BB639" s="3"/>
      <c r="BC639" s="3"/>
      <c r="BD639" s="3"/>
    </row>
    <row r="640" spans="1:56" ht="13" customHeight="1">
      <c r="B640" s="52" t="s">
        <v>583</v>
      </c>
      <c r="C640" s="1600"/>
      <c r="D640" s="1600"/>
      <c r="E640" s="1600"/>
      <c r="F640" s="1600"/>
      <c r="G640" s="1600"/>
      <c r="H640" s="1600"/>
      <c r="I640" s="1600"/>
      <c r="J640" s="1600"/>
      <c r="K640" s="1600"/>
      <c r="L640" s="1600"/>
      <c r="M640" s="1596" t="s">
        <v>1182</v>
      </c>
      <c r="N640" s="1596"/>
      <c r="O640" s="1596"/>
      <c r="P640" s="1596"/>
      <c r="Q640" s="1615"/>
      <c r="R640" s="1557"/>
      <c r="S640" s="1616"/>
      <c r="T640" s="1615"/>
      <c r="U640" s="1557"/>
      <c r="V640" s="1616"/>
      <c r="W640" s="1394"/>
      <c r="X640" s="1395"/>
      <c r="Y640" s="1396"/>
      <c r="Z640" s="1498" t="s">
        <v>1182</v>
      </c>
      <c r="AA640" s="1499"/>
      <c r="AB640" s="1500"/>
      <c r="AC640" s="1485"/>
      <c r="AD640" s="1486"/>
      <c r="AE640" s="1487"/>
      <c r="AF640" s="1593"/>
      <c r="AG640" s="1594"/>
      <c r="AH640" s="1594"/>
      <c r="AI640" s="1594"/>
      <c r="AJ640" s="1595"/>
      <c r="AK640" s="1377"/>
      <c r="AL640" s="1378"/>
      <c r="AM640" s="1378"/>
      <c r="AN640" s="1379"/>
      <c r="AO640" s="1497"/>
      <c r="AP640" s="1345"/>
      <c r="AQ640" s="1345"/>
      <c r="AR640" s="1345"/>
      <c r="AS640" s="1346"/>
      <c r="AT640" s="1142" t="str">
        <f t="shared" si="3"/>
        <v/>
      </c>
      <c r="AU640" s="3"/>
      <c r="AZ640" s="3"/>
      <c r="BA640" s="3"/>
      <c r="BB640" s="3"/>
      <c r="BC640" s="3"/>
      <c r="BD640" s="3"/>
    </row>
    <row r="641" spans="1:157" ht="13" customHeight="1">
      <c r="B641" s="52" t="s">
        <v>454</v>
      </c>
      <c r="C641" s="1600"/>
      <c r="D641" s="1600"/>
      <c r="E641" s="1600"/>
      <c r="F641" s="1600"/>
      <c r="G641" s="1600"/>
      <c r="H641" s="1600"/>
      <c r="I641" s="1600"/>
      <c r="J641" s="1600"/>
      <c r="K641" s="1600"/>
      <c r="L641" s="1600"/>
      <c r="M641" s="1596" t="s">
        <v>1182</v>
      </c>
      <c r="N641" s="1596"/>
      <c r="O641" s="1596"/>
      <c r="P641" s="1596"/>
      <c r="Q641" s="1615"/>
      <c r="R641" s="1557"/>
      <c r="S641" s="1616"/>
      <c r="T641" s="1615"/>
      <c r="U641" s="1557"/>
      <c r="V641" s="1616"/>
      <c r="W641" s="1394"/>
      <c r="X641" s="1395"/>
      <c r="Y641" s="1396"/>
      <c r="Z641" s="1498" t="s">
        <v>1182</v>
      </c>
      <c r="AA641" s="1499"/>
      <c r="AB641" s="1500"/>
      <c r="AC641" s="1485"/>
      <c r="AD641" s="1486"/>
      <c r="AE641" s="1487"/>
      <c r="AF641" s="1593"/>
      <c r="AG641" s="1594"/>
      <c r="AH641" s="1594"/>
      <c r="AI641" s="1594"/>
      <c r="AJ641" s="1595"/>
      <c r="AK641" s="1377"/>
      <c r="AL641" s="1378"/>
      <c r="AM641" s="1378"/>
      <c r="AN641" s="1379"/>
      <c r="AO641" s="1497"/>
      <c r="AP641" s="1345"/>
      <c r="AQ641" s="1345"/>
      <c r="AR641" s="1345"/>
      <c r="AS641" s="1346"/>
      <c r="AT641" s="1142" t="str">
        <f t="shared" si="3"/>
        <v/>
      </c>
      <c r="AU641" s="3"/>
      <c r="AV641" s="3"/>
      <c r="AW641" s="3"/>
      <c r="AX641" s="3"/>
      <c r="AY641" s="3"/>
      <c r="AZ641" s="3"/>
      <c r="BA641" s="3"/>
      <c r="BB641" s="3"/>
      <c r="BC641" s="3"/>
      <c r="BD641" s="3"/>
    </row>
    <row r="642" spans="1:157" ht="13" customHeight="1">
      <c r="B642" s="52" t="s">
        <v>455</v>
      </c>
      <c r="C642" s="1600"/>
      <c r="D642" s="1600"/>
      <c r="E642" s="1600"/>
      <c r="F642" s="1600"/>
      <c r="G642" s="1600"/>
      <c r="H642" s="1600"/>
      <c r="I642" s="1600"/>
      <c r="J642" s="1600"/>
      <c r="K642" s="1600"/>
      <c r="L642" s="1600"/>
      <c r="M642" s="1596" t="s">
        <v>1182</v>
      </c>
      <c r="N642" s="1596"/>
      <c r="O642" s="1596"/>
      <c r="P642" s="1596"/>
      <c r="Q642" s="1615"/>
      <c r="R642" s="1557"/>
      <c r="S642" s="1616"/>
      <c r="T642" s="1615"/>
      <c r="U642" s="1557"/>
      <c r="V642" s="1616"/>
      <c r="W642" s="1394"/>
      <c r="X642" s="1395"/>
      <c r="Y642" s="1396"/>
      <c r="Z642" s="1498" t="s">
        <v>1182</v>
      </c>
      <c r="AA642" s="1499"/>
      <c r="AB642" s="1500"/>
      <c r="AC642" s="1485"/>
      <c r="AD642" s="1486"/>
      <c r="AE642" s="1487"/>
      <c r="AF642" s="1593"/>
      <c r="AG642" s="1594"/>
      <c r="AH642" s="1594"/>
      <c r="AI642" s="1594"/>
      <c r="AJ642" s="1595"/>
      <c r="AK642" s="1377"/>
      <c r="AL642" s="1378"/>
      <c r="AM642" s="1378"/>
      <c r="AN642" s="1379"/>
      <c r="AO642" s="1497"/>
      <c r="AP642" s="1345"/>
      <c r="AQ642" s="1345"/>
      <c r="AR642" s="1345"/>
      <c r="AS642" s="1346"/>
      <c r="AT642" s="1142" t="str">
        <f t="shared" si="3"/>
        <v/>
      </c>
      <c r="AU642" s="3"/>
      <c r="AV642" s="3"/>
      <c r="AW642" s="3"/>
      <c r="AX642" s="3"/>
      <c r="AY642" s="3"/>
      <c r="AZ642" s="3"/>
      <c r="BA642" s="3" t="s">
        <v>1182</v>
      </c>
      <c r="BB642" s="3"/>
      <c r="BC642" s="3"/>
      <c r="BD642" s="3"/>
    </row>
    <row r="643" spans="1:157" ht="13" customHeight="1">
      <c r="B643" s="52" t="s">
        <v>460</v>
      </c>
      <c r="C643" s="1600"/>
      <c r="D643" s="1600"/>
      <c r="E643" s="1600"/>
      <c r="F643" s="1600"/>
      <c r="G643" s="1600"/>
      <c r="H643" s="1600"/>
      <c r="I643" s="1600"/>
      <c r="J643" s="1600"/>
      <c r="K643" s="1600"/>
      <c r="L643" s="1600"/>
      <c r="M643" s="1596" t="s">
        <v>1182</v>
      </c>
      <c r="N643" s="1596"/>
      <c r="O643" s="1596"/>
      <c r="P643" s="1596"/>
      <c r="Q643" s="1615"/>
      <c r="R643" s="1557"/>
      <c r="S643" s="1616"/>
      <c r="T643" s="1615"/>
      <c r="U643" s="1557"/>
      <c r="V643" s="1616"/>
      <c r="W643" s="1394"/>
      <c r="X643" s="1395"/>
      <c r="Y643" s="1396"/>
      <c r="Z643" s="1498" t="s">
        <v>1182</v>
      </c>
      <c r="AA643" s="1499"/>
      <c r="AB643" s="1500"/>
      <c r="AC643" s="1485"/>
      <c r="AD643" s="1486"/>
      <c r="AE643" s="1487"/>
      <c r="AF643" s="1593"/>
      <c r="AG643" s="1594"/>
      <c r="AH643" s="1594"/>
      <c r="AI643" s="1594"/>
      <c r="AJ643" s="1595"/>
      <c r="AK643" s="1377"/>
      <c r="AL643" s="1378"/>
      <c r="AM643" s="1378"/>
      <c r="AN643" s="1379"/>
      <c r="AO643" s="1497"/>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6" t="e">
        <f t="shared" ref="DX643:DX677" si="4">EZ726*(CP726/$CP$761)</f>
        <v>#VALUE!</v>
      </c>
      <c r="DY643" s="1376"/>
      <c r="DZ643" s="1376"/>
      <c r="EA643" s="1376"/>
      <c r="EB643" s="1376"/>
      <c r="EC643" s="1376" t="e">
        <f t="shared" ref="EC643:EC677" si="5">FE726*(CU726/$CU$761)</f>
        <v>#VALUE!</v>
      </c>
      <c r="ED643" s="1376"/>
      <c r="EE643" s="1376"/>
      <c r="EF643" s="1376"/>
      <c r="EG643" s="1376"/>
      <c r="EH643" s="1376">
        <f t="shared" ref="EH643:EH677" si="6">FJ726*(CZ726/$CZ$761)</f>
        <v>1380.2352941176471</v>
      </c>
      <c r="EI643" s="1376"/>
      <c r="EJ643" s="1376"/>
      <c r="EK643" s="1376"/>
      <c r="EL643" s="1376"/>
      <c r="EM643" s="1376" t="e">
        <f t="shared" ref="EM643:EM677" si="7">FO726*(DE726/$DE$761)</f>
        <v>#VALUE!</v>
      </c>
      <c r="EN643" s="1376"/>
      <c r="EO643" s="1376"/>
      <c r="EP643" s="1376"/>
      <c r="EQ643" s="1376"/>
      <c r="ER643" s="1376" t="e">
        <f t="shared" ref="ER643:ER677" si="8">FT726*(DJ726/$DJ$761)</f>
        <v>#VALUE!</v>
      </c>
      <c r="ES643" s="1376"/>
      <c r="ET643" s="1376"/>
      <c r="EU643" s="1376"/>
      <c r="EV643" s="1376"/>
      <c r="EW643" s="1376" t="e">
        <f t="shared" ref="EW643:EW677" si="9">FY726*(DO726/$DO$761)</f>
        <v>#VALUE!</v>
      </c>
      <c r="EX643" s="1376"/>
      <c r="EY643" s="1376"/>
      <c r="EZ643" s="1376"/>
      <c r="FA643" s="1376"/>
    </row>
    <row r="644" spans="1:157" ht="13" customHeight="1">
      <c r="B644" s="52" t="s">
        <v>645</v>
      </c>
      <c r="C644" s="1600"/>
      <c r="D644" s="1600"/>
      <c r="E644" s="1600"/>
      <c r="F644" s="1600"/>
      <c r="G644" s="1600"/>
      <c r="H644" s="1600"/>
      <c r="I644" s="1600"/>
      <c r="J644" s="1600"/>
      <c r="K644" s="1600"/>
      <c r="L644" s="1600"/>
      <c r="M644" s="1596" t="s">
        <v>1182</v>
      </c>
      <c r="N644" s="1596"/>
      <c r="O644" s="1596"/>
      <c r="P644" s="1596"/>
      <c r="Q644" s="1615"/>
      <c r="R644" s="1557"/>
      <c r="S644" s="1616"/>
      <c r="T644" s="1615"/>
      <c r="U644" s="1557"/>
      <c r="V644" s="1616"/>
      <c r="W644" s="1394"/>
      <c r="X644" s="1395"/>
      <c r="Y644" s="1396"/>
      <c r="Z644" s="1498" t="s">
        <v>1182</v>
      </c>
      <c r="AA644" s="1499"/>
      <c r="AB644" s="1500"/>
      <c r="AC644" s="1485"/>
      <c r="AD644" s="1486"/>
      <c r="AE644" s="1487"/>
      <c r="AF644" s="1593"/>
      <c r="AG644" s="1594"/>
      <c r="AH644" s="1594"/>
      <c r="AI644" s="1594"/>
      <c r="AJ644" s="1595"/>
      <c r="AK644" s="1377"/>
      <c r="AL644" s="1378"/>
      <c r="AM644" s="1378"/>
      <c r="AN644" s="1379"/>
      <c r="AO644" s="1497"/>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76" t="e">
        <f t="shared" si="4"/>
        <v>#VALUE!</v>
      </c>
      <c r="DY644" s="1376"/>
      <c r="DZ644" s="1376"/>
      <c r="EA644" s="1376"/>
      <c r="EB644" s="1376"/>
      <c r="EC644" s="1376" t="e">
        <f t="shared" si="5"/>
        <v>#VALUE!</v>
      </c>
      <c r="ED644" s="1376"/>
      <c r="EE644" s="1376"/>
      <c r="EF644" s="1376"/>
      <c r="EG644" s="1376"/>
      <c r="EH644" s="1376">
        <f t="shared" si="6"/>
        <v>731.76470588235293</v>
      </c>
      <c r="EI644" s="1376"/>
      <c r="EJ644" s="1376"/>
      <c r="EK644" s="1376"/>
      <c r="EL644" s="1376"/>
      <c r="EM644" s="1376" t="e">
        <f t="shared" si="7"/>
        <v>#VALUE!</v>
      </c>
      <c r="EN644" s="1376"/>
      <c r="EO644" s="1376"/>
      <c r="EP644" s="1376"/>
      <c r="EQ644" s="1376"/>
      <c r="ER644" s="1376" t="e">
        <f t="shared" si="8"/>
        <v>#VALUE!</v>
      </c>
      <c r="ES644" s="1376"/>
      <c r="ET644" s="1376"/>
      <c r="EU644" s="1376"/>
      <c r="EV644" s="1376"/>
      <c r="EW644" s="1376" t="e">
        <f t="shared" si="9"/>
        <v>#VALUE!</v>
      </c>
      <c r="EX644" s="1376"/>
      <c r="EY644" s="1376"/>
      <c r="EZ644" s="1376"/>
      <c r="FA644" s="1376"/>
    </row>
    <row r="645" spans="1:157" ht="13" customHeight="1">
      <c r="B645" s="52" t="s">
        <v>362</v>
      </c>
      <c r="C645" s="1600"/>
      <c r="D645" s="1600"/>
      <c r="E645" s="1600"/>
      <c r="F645" s="1600"/>
      <c r="G645" s="1600"/>
      <c r="H645" s="1600"/>
      <c r="I645" s="1600"/>
      <c r="J645" s="1600"/>
      <c r="K645" s="1600"/>
      <c r="L645" s="1600"/>
      <c r="M645" s="1596" t="s">
        <v>1182</v>
      </c>
      <c r="N645" s="1596"/>
      <c r="O645" s="1596"/>
      <c r="P645" s="1596"/>
      <c r="Q645" s="1615"/>
      <c r="R645" s="1557"/>
      <c r="S645" s="1616"/>
      <c r="T645" s="1615"/>
      <c r="U645" s="1557"/>
      <c r="V645" s="1616"/>
      <c r="W645" s="1394"/>
      <c r="X645" s="1395"/>
      <c r="Y645" s="1396"/>
      <c r="Z645" s="1498" t="s">
        <v>1182</v>
      </c>
      <c r="AA645" s="1499"/>
      <c r="AB645" s="1500"/>
      <c r="AC645" s="1485"/>
      <c r="AD645" s="1486"/>
      <c r="AE645" s="1487"/>
      <c r="AF645" s="1593"/>
      <c r="AG645" s="1594"/>
      <c r="AH645" s="1594"/>
      <c r="AI645" s="1594"/>
      <c r="AJ645" s="1595"/>
      <c r="AK645" s="1377"/>
      <c r="AL645" s="1378"/>
      <c r="AM645" s="1378"/>
      <c r="AN645" s="1379"/>
      <c r="AO645" s="1497"/>
      <c r="AP645" s="1345"/>
      <c r="AQ645" s="1345"/>
      <c r="AR645" s="1345"/>
      <c r="AS645" s="1346"/>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76" t="e">
        <f t="shared" si="4"/>
        <v>#VALUE!</v>
      </c>
      <c r="DY645" s="1376"/>
      <c r="DZ645" s="1376"/>
      <c r="EA645" s="1376"/>
      <c r="EB645" s="1376"/>
      <c r="EC645" s="1376" t="e">
        <f t="shared" si="5"/>
        <v>#VALUE!</v>
      </c>
      <c r="ED645" s="1376"/>
      <c r="EE645" s="1376"/>
      <c r="EF645" s="1376"/>
      <c r="EG645" s="1376"/>
      <c r="EH645" s="1376">
        <f t="shared" si="6"/>
        <v>240.35294117647058</v>
      </c>
      <c r="EI645" s="1376"/>
      <c r="EJ645" s="1376"/>
      <c r="EK645" s="1376"/>
      <c r="EL645" s="1376"/>
      <c r="EM645" s="1376" t="e">
        <f t="shared" si="7"/>
        <v>#VALUE!</v>
      </c>
      <c r="EN645" s="1376"/>
      <c r="EO645" s="1376"/>
      <c r="EP645" s="1376"/>
      <c r="EQ645" s="1376"/>
      <c r="ER645" s="1376" t="e">
        <f t="shared" si="8"/>
        <v>#VALUE!</v>
      </c>
      <c r="ES645" s="1376"/>
      <c r="ET645" s="1376"/>
      <c r="EU645" s="1376"/>
      <c r="EV645" s="1376"/>
      <c r="EW645" s="1376" t="e">
        <f t="shared" si="9"/>
        <v>#VALUE!</v>
      </c>
      <c r="EX645" s="1376"/>
      <c r="EY645" s="1376"/>
      <c r="EZ645" s="1376"/>
      <c r="FA645" s="1376"/>
    </row>
    <row r="646" spans="1:157" ht="13" customHeight="1">
      <c r="B646" s="52" t="s">
        <v>363</v>
      </c>
      <c r="C646" s="1600"/>
      <c r="D646" s="1600"/>
      <c r="E646" s="1600"/>
      <c r="F646" s="1600"/>
      <c r="G646" s="1600"/>
      <c r="H646" s="1600"/>
      <c r="I646" s="1600"/>
      <c r="J646" s="1600"/>
      <c r="K646" s="1600"/>
      <c r="L646" s="1600"/>
      <c r="M646" s="1596" t="s">
        <v>1182</v>
      </c>
      <c r="N646" s="1596"/>
      <c r="O646" s="1596"/>
      <c r="P646" s="1596"/>
      <c r="Q646" s="1615"/>
      <c r="R646" s="1557"/>
      <c r="S646" s="1616"/>
      <c r="T646" s="1615"/>
      <c r="U646" s="1557"/>
      <c r="V646" s="1616"/>
      <c r="W646" s="1394"/>
      <c r="X646" s="1395"/>
      <c r="Y646" s="1396"/>
      <c r="Z646" s="1498" t="s">
        <v>1182</v>
      </c>
      <c r="AA646" s="1499"/>
      <c r="AB646" s="1500"/>
      <c r="AC646" s="1485"/>
      <c r="AD646" s="1486"/>
      <c r="AE646" s="1487"/>
      <c r="AF646" s="1593"/>
      <c r="AG646" s="1594"/>
      <c r="AH646" s="1594"/>
      <c r="AI646" s="1594"/>
      <c r="AJ646" s="1595"/>
      <c r="AK646" s="1377"/>
      <c r="AL646" s="1378"/>
      <c r="AM646" s="1378"/>
      <c r="AN646" s="1379"/>
      <c r="AO646" s="1497"/>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6" t="e">
        <f t="shared" si="4"/>
        <v>#VALUE!</v>
      </c>
      <c r="DY646" s="1376"/>
      <c r="DZ646" s="1376"/>
      <c r="EA646" s="1376"/>
      <c r="EB646" s="1376"/>
      <c r="EC646" s="1376" t="e">
        <f t="shared" si="5"/>
        <v>#VALUE!</v>
      </c>
      <c r="ED646" s="1376"/>
      <c r="EE646" s="1376"/>
      <c r="EF646" s="1376"/>
      <c r="EG646" s="1376"/>
      <c r="EH646" s="1376">
        <f t="shared" si="6"/>
        <v>135.64705882352942</v>
      </c>
      <c r="EI646" s="1376"/>
      <c r="EJ646" s="1376"/>
      <c r="EK646" s="1376"/>
      <c r="EL646" s="1376"/>
      <c r="EM646" s="1376" t="e">
        <f t="shared" si="7"/>
        <v>#VALUE!</v>
      </c>
      <c r="EN646" s="1376"/>
      <c r="EO646" s="1376"/>
      <c r="EP646" s="1376"/>
      <c r="EQ646" s="1376"/>
      <c r="ER646" s="1376" t="e">
        <f t="shared" si="8"/>
        <v>#VALUE!</v>
      </c>
      <c r="ES646" s="1376"/>
      <c r="ET646" s="1376"/>
      <c r="EU646" s="1376"/>
      <c r="EV646" s="1376"/>
      <c r="EW646" s="1376" t="e">
        <f t="shared" si="9"/>
        <v>#VALUE!</v>
      </c>
      <c r="EX646" s="1376"/>
      <c r="EY646" s="1376"/>
      <c r="EZ646" s="1376"/>
      <c r="FA646" s="1376"/>
    </row>
    <row r="647" spans="1:157" ht="13"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4"/>
      <c r="AO647" s="1494">
        <f>SUM(AO635:AR646)</f>
        <v>38867998</v>
      </c>
      <c r="AP647" s="1495"/>
      <c r="AQ647" s="1495"/>
      <c r="AR647" s="1495"/>
      <c r="AS647" s="149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6" t="e">
        <f t="shared" si="4"/>
        <v>#VALUE!</v>
      </c>
      <c r="DY647" s="1376"/>
      <c r="DZ647" s="1376"/>
      <c r="EA647" s="1376"/>
      <c r="EB647" s="1376"/>
      <c r="EC647" s="1376" t="e">
        <f t="shared" si="5"/>
        <v>#VALUE!</v>
      </c>
      <c r="ED647" s="1376"/>
      <c r="EE647" s="1376"/>
      <c r="EF647" s="1376"/>
      <c r="EG647" s="1376"/>
      <c r="EH647" s="1376" t="e">
        <f t="shared" si="6"/>
        <v>#VALUE!</v>
      </c>
      <c r="EI647" s="1376"/>
      <c r="EJ647" s="1376"/>
      <c r="EK647" s="1376"/>
      <c r="EL647" s="1376"/>
      <c r="EM647" s="1376">
        <f t="shared" si="7"/>
        <v>1405.4328358208954</v>
      </c>
      <c r="EN647" s="1376"/>
      <c r="EO647" s="1376"/>
      <c r="EP647" s="1376"/>
      <c r="EQ647" s="1376"/>
      <c r="ER647" s="1376" t="e">
        <f t="shared" si="8"/>
        <v>#VALUE!</v>
      </c>
      <c r="ES647" s="1376"/>
      <c r="ET647" s="1376"/>
      <c r="EU647" s="1376"/>
      <c r="EV647" s="1376"/>
      <c r="EW647" s="1376" t="e">
        <f t="shared" si="9"/>
        <v>#VALUE!</v>
      </c>
      <c r="EX647" s="1376"/>
      <c r="EY647" s="1376"/>
      <c r="EZ647" s="1376"/>
      <c r="FA647" s="1376"/>
    </row>
    <row r="648" spans="1:157" ht="13"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4"/>
      <c r="AO648" s="1497">
        <f>35238174+13020000</f>
        <v>48258174</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6" t="e">
        <f t="shared" si="4"/>
        <v>#VALUE!</v>
      </c>
      <c r="DY648" s="1376"/>
      <c r="DZ648" s="1376"/>
      <c r="EA648" s="1376"/>
      <c r="EB648" s="1376"/>
      <c r="EC648" s="1376" t="e">
        <f t="shared" si="5"/>
        <v>#VALUE!</v>
      </c>
      <c r="ED648" s="1376"/>
      <c r="EE648" s="1376"/>
      <c r="EF648" s="1376"/>
      <c r="EG648" s="1376"/>
      <c r="EH648" s="1376" t="e">
        <f t="shared" si="6"/>
        <v>#VALUE!</v>
      </c>
      <c r="EI648" s="1376"/>
      <c r="EJ648" s="1376"/>
      <c r="EK648" s="1376"/>
      <c r="EL648" s="1376"/>
      <c r="EM648" s="1376">
        <f t="shared" si="7"/>
        <v>1063.0597014925374</v>
      </c>
      <c r="EN648" s="1376"/>
      <c r="EO648" s="1376"/>
      <c r="EP648" s="1376"/>
      <c r="EQ648" s="1376"/>
      <c r="ER648" s="1376" t="e">
        <f t="shared" si="8"/>
        <v>#VALUE!</v>
      </c>
      <c r="ES648" s="1376"/>
      <c r="ET648" s="1376"/>
      <c r="EU648" s="1376"/>
      <c r="EV648" s="1376"/>
      <c r="EW648" s="1376" t="e">
        <f t="shared" si="9"/>
        <v>#VALUE!</v>
      </c>
      <c r="EX648" s="1376"/>
      <c r="EY648" s="1376"/>
      <c r="EZ648" s="1376"/>
      <c r="FA648" s="1376"/>
    </row>
    <row r="649" spans="1:157" ht="13" customHeight="1">
      <c r="B649" s="1682" t="s">
        <v>268</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83"/>
      <c r="AO649" s="1494">
        <f>AO647+AO648</f>
        <v>87126172</v>
      </c>
      <c r="AP649" s="1495"/>
      <c r="AQ649" s="1495"/>
      <c r="AR649" s="1495"/>
      <c r="AS649" s="149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6" t="e">
        <f t="shared" si="4"/>
        <v>#VALUE!</v>
      </c>
      <c r="DY649" s="1376"/>
      <c r="DZ649" s="1376"/>
      <c r="EA649" s="1376"/>
      <c r="EB649" s="1376"/>
      <c r="EC649" s="1376" t="e">
        <f t="shared" si="5"/>
        <v>#VALUE!</v>
      </c>
      <c r="ED649" s="1376"/>
      <c r="EE649" s="1376"/>
      <c r="EF649" s="1376"/>
      <c r="EG649" s="1376"/>
      <c r="EH649" s="1376" t="e">
        <f t="shared" si="6"/>
        <v>#VALUE!</v>
      </c>
      <c r="EI649" s="1376"/>
      <c r="EJ649" s="1376"/>
      <c r="EK649" s="1376"/>
      <c r="EL649" s="1376"/>
      <c r="EM649" s="1376">
        <f t="shared" si="7"/>
        <v>243.955223880597</v>
      </c>
      <c r="EN649" s="1376"/>
      <c r="EO649" s="1376"/>
      <c r="EP649" s="1376"/>
      <c r="EQ649" s="1376"/>
      <c r="ER649" s="1376" t="e">
        <f t="shared" si="8"/>
        <v>#VALUE!</v>
      </c>
      <c r="ES649" s="1376"/>
      <c r="ET649" s="1376"/>
      <c r="EU649" s="1376"/>
      <c r="EV649" s="1376"/>
      <c r="EW649" s="1376" t="e">
        <f t="shared" si="9"/>
        <v>#VALUE!</v>
      </c>
      <c r="EX649" s="1376"/>
      <c r="EY649" s="1376"/>
      <c r="EZ649" s="1376"/>
      <c r="FA649" s="1376"/>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6" t="e">
        <f t="shared" si="4"/>
        <v>#VALUE!</v>
      </c>
      <c r="DY650" s="1376"/>
      <c r="DZ650" s="1376"/>
      <c r="EA650" s="1376"/>
      <c r="EB650" s="1376"/>
      <c r="EC650" s="1376" t="e">
        <f t="shared" si="5"/>
        <v>#VALUE!</v>
      </c>
      <c r="ED650" s="1376"/>
      <c r="EE650" s="1376"/>
      <c r="EF650" s="1376"/>
      <c r="EG650" s="1376"/>
      <c r="EH650" s="1376" t="e">
        <f t="shared" si="6"/>
        <v>#VALUE!</v>
      </c>
      <c r="EI650" s="1376"/>
      <c r="EJ650" s="1376"/>
      <c r="EK650" s="1376"/>
      <c r="EL650" s="1376"/>
      <c r="EM650" s="1376">
        <f t="shared" si="7"/>
        <v>136.44776119402985</v>
      </c>
      <c r="EN650" s="1376"/>
      <c r="EO650" s="1376"/>
      <c r="EP650" s="1376"/>
      <c r="EQ650" s="1376"/>
      <c r="ER650" s="1376" t="e">
        <f t="shared" si="8"/>
        <v>#VALUE!</v>
      </c>
      <c r="ES650" s="1376"/>
      <c r="ET650" s="1376"/>
      <c r="EU650" s="1376"/>
      <c r="EV650" s="1376"/>
      <c r="EW650" s="1376" t="e">
        <f t="shared" si="9"/>
        <v>#VALUE!</v>
      </c>
      <c r="EX650" s="1376"/>
      <c r="EY650" s="1376"/>
      <c r="EZ650" s="1376"/>
      <c r="FA650" s="1376"/>
    </row>
    <row r="651" spans="1:157" ht="13" customHeight="1">
      <c r="A651" s="55" t="s">
        <v>112</v>
      </c>
      <c r="B651" t="s">
        <v>462</v>
      </c>
      <c r="G651" s="1383" t="str">
        <f>C635</f>
        <v>Permanent Loan (Tranche A)</v>
      </c>
      <c r="H651" s="1383"/>
      <c r="I651" s="1383"/>
      <c r="J651" s="1383"/>
      <c r="K651" s="1383"/>
      <c r="L651" s="1383"/>
      <c r="M651" s="1383"/>
      <c r="N651" s="1383"/>
      <c r="O651" s="1383"/>
      <c r="P651" s="1383"/>
      <c r="Q651" s="1383"/>
      <c r="R651" s="1383"/>
      <c r="S651" s="8"/>
      <c r="T651" s="55" t="s">
        <v>113</v>
      </c>
      <c r="U651" t="s">
        <v>462</v>
      </c>
      <c r="Z651" s="1383" t="str">
        <f>C636</f>
        <v>Permanent Loan (Tranche B)</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6" t="e">
        <f t="shared" si="4"/>
        <v>#VALUE!</v>
      </c>
      <c r="DY651" s="1376"/>
      <c r="DZ651" s="1376"/>
      <c r="EA651" s="1376"/>
      <c r="EB651" s="1376"/>
      <c r="EC651" s="1376" t="e">
        <f t="shared" si="5"/>
        <v>#VALUE!</v>
      </c>
      <c r="ED651" s="1376"/>
      <c r="EE651" s="1376"/>
      <c r="EF651" s="1376"/>
      <c r="EG651" s="1376"/>
      <c r="EH651" s="1376" t="e">
        <f t="shared" si="6"/>
        <v>#VALUE!</v>
      </c>
      <c r="EI651" s="1376"/>
      <c r="EJ651" s="1376"/>
      <c r="EK651" s="1376"/>
      <c r="EL651" s="1376"/>
      <c r="EM651" s="1376" t="e">
        <f t="shared" si="7"/>
        <v>#VALUE!</v>
      </c>
      <c r="EN651" s="1376"/>
      <c r="EO651" s="1376"/>
      <c r="EP651" s="1376"/>
      <c r="EQ651" s="1376"/>
      <c r="ER651" s="1376" t="e">
        <f t="shared" si="8"/>
        <v>#VALUE!</v>
      </c>
      <c r="ES651" s="1376"/>
      <c r="ET651" s="1376"/>
      <c r="EU651" s="1376"/>
      <c r="EV651" s="1376"/>
      <c r="EW651" s="1376" t="e">
        <f t="shared" si="9"/>
        <v>#VALUE!</v>
      </c>
      <c r="EX651" s="1376"/>
      <c r="EY651" s="1376"/>
      <c r="EZ651" s="1376"/>
      <c r="FA651" s="1376"/>
    </row>
    <row r="652" spans="1:157" ht="13" customHeight="1">
      <c r="A652" s="22"/>
      <c r="B652" t="s">
        <v>85</v>
      </c>
      <c r="G652" s="1441" t="s">
        <v>2745</v>
      </c>
      <c r="H652" s="1441"/>
      <c r="I652" s="1441"/>
      <c r="J652" s="1441"/>
      <c r="K652" s="1441"/>
      <c r="L652" s="1441"/>
      <c r="M652" s="1441"/>
      <c r="N652" s="1441"/>
      <c r="O652" s="1441"/>
      <c r="P652" s="1441"/>
      <c r="Q652" s="1441"/>
      <c r="R652" s="1441"/>
      <c r="S652" s="8"/>
      <c r="T652" s="22"/>
      <c r="U652" t="s">
        <v>85</v>
      </c>
      <c r="Z652" s="1441" t="s">
        <v>2745</v>
      </c>
      <c r="AA652" s="1441"/>
      <c r="AB652" s="1441"/>
      <c r="AC652" s="1441"/>
      <c r="AD652" s="1441"/>
      <c r="AE652" s="1441"/>
      <c r="AF652" s="1441"/>
      <c r="AG652" s="1441"/>
      <c r="AH652" s="1441"/>
      <c r="AI652" s="1441"/>
      <c r="AJ652" s="1441"/>
      <c r="AK652" s="1441"/>
      <c r="AV652" s="3"/>
      <c r="AW652" s="3"/>
      <c r="AX652" s="3"/>
      <c r="AY652" s="3"/>
      <c r="AZ652" s="3"/>
      <c r="BA652" s="3"/>
      <c r="BB652" s="3"/>
      <c r="BC652" s="3"/>
      <c r="BD652" s="3"/>
      <c r="BE652" s="3"/>
      <c r="BF652" s="3"/>
      <c r="BG652" s="3"/>
      <c r="BH652" s="3"/>
      <c r="BI652" s="3"/>
      <c r="BJ652" s="3"/>
      <c r="BK652" s="3"/>
      <c r="BL652" s="3"/>
      <c r="BM652" s="3"/>
      <c r="DX652" s="1376" t="e">
        <f t="shared" si="4"/>
        <v>#VALUE!</v>
      </c>
      <c r="DY652" s="1376"/>
      <c r="DZ652" s="1376"/>
      <c r="EA652" s="1376"/>
      <c r="EB652" s="1376"/>
      <c r="EC652" s="1376" t="e">
        <f t="shared" si="5"/>
        <v>#VALUE!</v>
      </c>
      <c r="ED652" s="1376"/>
      <c r="EE652" s="1376"/>
      <c r="EF652" s="1376"/>
      <c r="EG652" s="1376"/>
      <c r="EH652" s="1376" t="e">
        <f t="shared" si="6"/>
        <v>#VALUE!</v>
      </c>
      <c r="EI652" s="1376"/>
      <c r="EJ652" s="1376"/>
      <c r="EK652" s="1376"/>
      <c r="EL652" s="1376"/>
      <c r="EM652" s="1376" t="e">
        <f t="shared" si="7"/>
        <v>#VALUE!</v>
      </c>
      <c r="EN652" s="1376"/>
      <c r="EO652" s="1376"/>
      <c r="EP652" s="1376"/>
      <c r="EQ652" s="1376"/>
      <c r="ER652" s="1376" t="e">
        <f t="shared" si="8"/>
        <v>#VALUE!</v>
      </c>
      <c r="ES652" s="1376"/>
      <c r="ET652" s="1376"/>
      <c r="EU652" s="1376"/>
      <c r="EV652" s="1376"/>
      <c r="EW652" s="1376" t="e">
        <f t="shared" si="9"/>
        <v>#VALUE!</v>
      </c>
      <c r="EX652" s="1376"/>
      <c r="EY652" s="1376"/>
      <c r="EZ652" s="1376"/>
      <c r="FA652" s="1376"/>
    </row>
    <row r="653" spans="1:157" ht="13" customHeight="1">
      <c r="A653" s="22"/>
      <c r="B653" t="s">
        <v>579</v>
      </c>
      <c r="G653" s="1441" t="s">
        <v>2746</v>
      </c>
      <c r="H653" s="1441"/>
      <c r="I653" s="1441"/>
      <c r="J653" s="1441"/>
      <c r="K653" s="1441"/>
      <c r="L653" s="1441"/>
      <c r="M653" s="1441"/>
      <c r="N653" s="1441"/>
      <c r="O653" s="1441"/>
      <c r="P653" s="1441"/>
      <c r="Q653" s="1441"/>
      <c r="R653" s="1441"/>
      <c r="T653" s="22"/>
      <c r="U653" t="s">
        <v>579</v>
      </c>
      <c r="Z653" s="1441" t="s">
        <v>2746</v>
      </c>
      <c r="AA653" s="1441"/>
      <c r="AB653" s="1441"/>
      <c r="AC653" s="1441"/>
      <c r="AD653" s="1441"/>
      <c r="AE653" s="1441"/>
      <c r="AF653" s="1441"/>
      <c r="AG653" s="1441"/>
      <c r="AH653" s="1441"/>
      <c r="AI653" s="1441"/>
      <c r="AJ653" s="1441"/>
      <c r="AK653" s="1441"/>
      <c r="AV653" s="3"/>
      <c r="AW653" s="3"/>
      <c r="AX653" s="3"/>
      <c r="AY653" s="3"/>
      <c r="AZ653" s="3"/>
      <c r="BA653" s="3"/>
      <c r="BB653" s="3"/>
      <c r="BC653" s="3"/>
      <c r="BD653" s="3"/>
      <c r="BE653" s="3"/>
      <c r="BF653" s="3"/>
      <c r="BG653" s="3"/>
      <c r="BH653" s="3"/>
      <c r="BI653" s="3"/>
      <c r="BJ653" s="3"/>
      <c r="BK653" s="3"/>
      <c r="BL653" s="3"/>
      <c r="BM653" s="3"/>
      <c r="DX653" s="1376" t="e">
        <f t="shared" si="4"/>
        <v>#VALUE!</v>
      </c>
      <c r="DY653" s="1376"/>
      <c r="DZ653" s="1376"/>
      <c r="EA653" s="1376"/>
      <c r="EB653" s="1376"/>
      <c r="EC653" s="1376" t="e">
        <f t="shared" si="5"/>
        <v>#VALUE!</v>
      </c>
      <c r="ED653" s="1376"/>
      <c r="EE653" s="1376"/>
      <c r="EF653" s="1376"/>
      <c r="EG653" s="1376"/>
      <c r="EH653" s="1376" t="e">
        <f t="shared" si="6"/>
        <v>#VALUE!</v>
      </c>
      <c r="EI653" s="1376"/>
      <c r="EJ653" s="1376"/>
      <c r="EK653" s="1376"/>
      <c r="EL653" s="1376"/>
      <c r="EM653" s="1376" t="e">
        <f t="shared" si="7"/>
        <v>#VALUE!</v>
      </c>
      <c r="EN653" s="1376"/>
      <c r="EO653" s="1376"/>
      <c r="EP653" s="1376"/>
      <c r="EQ653" s="1376"/>
      <c r="ER653" s="1376" t="e">
        <f t="shared" si="8"/>
        <v>#VALUE!</v>
      </c>
      <c r="ES653" s="1376"/>
      <c r="ET653" s="1376"/>
      <c r="EU653" s="1376"/>
      <c r="EV653" s="1376"/>
      <c r="EW653" s="1376" t="e">
        <f t="shared" si="9"/>
        <v>#VALUE!</v>
      </c>
      <c r="EX653" s="1376"/>
      <c r="EY653" s="1376"/>
      <c r="EZ653" s="1376"/>
      <c r="FA653" s="1376"/>
    </row>
    <row r="654" spans="1:157" ht="13" customHeight="1">
      <c r="A654" s="22"/>
      <c r="B654" t="s">
        <v>17</v>
      </c>
      <c r="G654" s="1441" t="s">
        <v>2747</v>
      </c>
      <c r="H654" s="1441"/>
      <c r="I654" s="1441"/>
      <c r="J654" s="1441"/>
      <c r="K654" s="1441"/>
      <c r="L654" s="1441"/>
      <c r="M654" s="1441"/>
      <c r="N654" s="1441"/>
      <c r="O654" s="1441"/>
      <c r="P654" s="1441"/>
      <c r="Q654" s="1441"/>
      <c r="R654" s="1441"/>
      <c r="S654" s="8"/>
      <c r="T654" s="22"/>
      <c r="U654" t="s">
        <v>17</v>
      </c>
      <c r="Z654" s="1441" t="s">
        <v>2747</v>
      </c>
      <c r="AA654" s="1441"/>
      <c r="AB654" s="1441"/>
      <c r="AC654" s="1441"/>
      <c r="AD654" s="1441"/>
      <c r="AE654" s="1441"/>
      <c r="AF654" s="1441"/>
      <c r="AG654" s="1441"/>
      <c r="AH654" s="1441"/>
      <c r="AI654" s="1441"/>
      <c r="AJ654" s="1441"/>
      <c r="AK654" s="1441"/>
      <c r="AZ654" s="3"/>
      <c r="BA654" s="3"/>
      <c r="BB654" s="3"/>
      <c r="BC654" s="3"/>
      <c r="BD654" s="3"/>
      <c r="BE654" s="3"/>
      <c r="BF654" s="3"/>
      <c r="BG654" s="3"/>
      <c r="BH654" s="3"/>
      <c r="BI654" s="3"/>
      <c r="BJ654" s="3"/>
      <c r="BK654" s="3"/>
      <c r="BL654" s="3"/>
      <c r="BM654" s="3"/>
      <c r="DX654" s="1376" t="e">
        <f t="shared" si="4"/>
        <v>#VALUE!</v>
      </c>
      <c r="DY654" s="1376"/>
      <c r="DZ654" s="1376"/>
      <c r="EA654" s="1376"/>
      <c r="EB654" s="1376"/>
      <c r="EC654" s="1376" t="e">
        <f t="shared" si="5"/>
        <v>#VALUE!</v>
      </c>
      <c r="ED654" s="1376"/>
      <c r="EE654" s="1376"/>
      <c r="EF654" s="1376"/>
      <c r="EG654" s="1376"/>
      <c r="EH654" s="1376" t="e">
        <f t="shared" si="6"/>
        <v>#VALUE!</v>
      </c>
      <c r="EI654" s="1376"/>
      <c r="EJ654" s="1376"/>
      <c r="EK654" s="1376"/>
      <c r="EL654" s="1376"/>
      <c r="EM654" s="1376" t="e">
        <f t="shared" si="7"/>
        <v>#VALUE!</v>
      </c>
      <c r="EN654" s="1376"/>
      <c r="EO654" s="1376"/>
      <c r="EP654" s="1376"/>
      <c r="EQ654" s="1376"/>
      <c r="ER654" s="1376" t="e">
        <f t="shared" si="8"/>
        <v>#VALUE!</v>
      </c>
      <c r="ES654" s="1376"/>
      <c r="ET654" s="1376"/>
      <c r="EU654" s="1376"/>
      <c r="EV654" s="1376"/>
      <c r="EW654" s="1376" t="e">
        <f t="shared" si="9"/>
        <v>#VALUE!</v>
      </c>
      <c r="EX654" s="1376"/>
      <c r="EY654" s="1376"/>
      <c r="EZ654" s="1376"/>
      <c r="FA654" s="1376"/>
    </row>
    <row r="655" spans="1:157" ht="13" customHeight="1">
      <c r="A655" s="22"/>
      <c r="B655" t="s">
        <v>316</v>
      </c>
      <c r="G655" s="1397" t="s">
        <v>2748</v>
      </c>
      <c r="H655" s="1398"/>
      <c r="I655" s="1398"/>
      <c r="J655" s="1398"/>
      <c r="K655" s="1398"/>
      <c r="L655" s="1398"/>
      <c r="O655" s="33" t="s">
        <v>206</v>
      </c>
      <c r="P655" s="1493"/>
      <c r="Q655" s="1493"/>
      <c r="R655" s="1493"/>
      <c r="S655" s="10"/>
      <c r="T655" s="22"/>
      <c r="U655" t="s">
        <v>316</v>
      </c>
      <c r="Z655" s="1397" t="s">
        <v>2748</v>
      </c>
      <c r="AA655" s="1398"/>
      <c r="AB655" s="1398"/>
      <c r="AC655" s="1398"/>
      <c r="AD655" s="1398"/>
      <c r="AE655" s="1398"/>
      <c r="AH655" s="33" t="s">
        <v>206</v>
      </c>
      <c r="AI655" s="1493"/>
      <c r="AJ655" s="1493"/>
      <c r="AK655" s="1493"/>
      <c r="AZ655" s="34"/>
      <c r="BA655" s="34"/>
      <c r="BB655" s="34"/>
      <c r="BC655" s="34"/>
      <c r="BD655" s="34"/>
      <c r="BE655" s="34"/>
      <c r="BF655" s="34"/>
      <c r="BG655" s="34"/>
      <c r="BH655" s="34"/>
      <c r="BI655" s="34"/>
      <c r="BJ655" s="34"/>
      <c r="BK655" s="34"/>
      <c r="BL655" s="34"/>
      <c r="BM655" s="34"/>
      <c r="DX655" s="1376" t="e">
        <f t="shared" si="4"/>
        <v>#VALUE!</v>
      </c>
      <c r="DY655" s="1376"/>
      <c r="DZ655" s="1376"/>
      <c r="EA655" s="1376"/>
      <c r="EB655" s="1376"/>
      <c r="EC655" s="1376" t="e">
        <f t="shared" si="5"/>
        <v>#VALUE!</v>
      </c>
      <c r="ED655" s="1376"/>
      <c r="EE655" s="1376"/>
      <c r="EF655" s="1376"/>
      <c r="EG655" s="1376"/>
      <c r="EH655" s="1376" t="e">
        <f t="shared" si="6"/>
        <v>#VALUE!</v>
      </c>
      <c r="EI655" s="1376"/>
      <c r="EJ655" s="1376"/>
      <c r="EK655" s="1376"/>
      <c r="EL655" s="1376"/>
      <c r="EM655" s="1376" t="e">
        <f t="shared" si="7"/>
        <v>#VALUE!</v>
      </c>
      <c r="EN655" s="1376"/>
      <c r="EO655" s="1376"/>
      <c r="EP655" s="1376"/>
      <c r="EQ655" s="1376"/>
      <c r="ER655" s="1376" t="e">
        <f t="shared" si="8"/>
        <v>#VALUE!</v>
      </c>
      <c r="ES655" s="1376"/>
      <c r="ET655" s="1376"/>
      <c r="EU655" s="1376"/>
      <c r="EV655" s="1376"/>
      <c r="EW655" s="1376" t="e">
        <f t="shared" si="9"/>
        <v>#VALUE!</v>
      </c>
      <c r="EX655" s="1376"/>
      <c r="EY655" s="1376"/>
      <c r="EZ655" s="1376"/>
      <c r="FA655" s="1376"/>
    </row>
    <row r="656" spans="1:157" ht="13" customHeight="1">
      <c r="A656" s="22"/>
      <c r="B656" t="s">
        <v>18</v>
      </c>
      <c r="H656" s="1434" t="s">
        <v>2754</v>
      </c>
      <c r="I656" s="1434"/>
      <c r="J656" s="1434"/>
      <c r="K656" s="1434"/>
      <c r="L656" s="1434"/>
      <c r="M656" s="1434"/>
      <c r="N656" s="1434"/>
      <c r="O656" s="1434"/>
      <c r="P656" s="1434"/>
      <c r="Q656" s="1434"/>
      <c r="R656" s="1434"/>
      <c r="S656" s="8"/>
      <c r="T656" s="22"/>
      <c r="U656" t="s">
        <v>18</v>
      </c>
      <c r="AA656" s="1434" t="s">
        <v>2754</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DX656" s="1376" t="e">
        <f t="shared" si="4"/>
        <v>#VALUE!</v>
      </c>
      <c r="DY656" s="1376"/>
      <c r="DZ656" s="1376"/>
      <c r="EA656" s="1376"/>
      <c r="EB656" s="1376"/>
      <c r="EC656" s="1376" t="e">
        <f t="shared" si="5"/>
        <v>#VALUE!</v>
      </c>
      <c r="ED656" s="1376"/>
      <c r="EE656" s="1376"/>
      <c r="EF656" s="1376"/>
      <c r="EG656" s="1376"/>
      <c r="EH656" s="1376" t="e">
        <f t="shared" si="6"/>
        <v>#VALUE!</v>
      </c>
      <c r="EI656" s="1376"/>
      <c r="EJ656" s="1376"/>
      <c r="EK656" s="1376"/>
      <c r="EL656" s="1376"/>
      <c r="EM656" s="1376" t="e">
        <f t="shared" si="7"/>
        <v>#VALUE!</v>
      </c>
      <c r="EN656" s="1376"/>
      <c r="EO656" s="1376"/>
      <c r="EP656" s="1376"/>
      <c r="EQ656" s="1376"/>
      <c r="ER656" s="1376" t="e">
        <f t="shared" si="8"/>
        <v>#VALUE!</v>
      </c>
      <c r="ES656" s="1376"/>
      <c r="ET656" s="1376"/>
      <c r="EU656" s="1376"/>
      <c r="EV656" s="1376"/>
      <c r="EW656" s="1376" t="e">
        <f t="shared" si="9"/>
        <v>#VALUE!</v>
      </c>
      <c r="EX656" s="1376"/>
      <c r="EY656" s="1376"/>
      <c r="EZ656" s="1376"/>
      <c r="FA656" s="1376"/>
    </row>
    <row r="657" spans="1:157" ht="13" customHeight="1">
      <c r="A657" s="22"/>
      <c r="B657" t="s">
        <v>20</v>
      </c>
      <c r="N657" s="1393" t="s">
        <v>544</v>
      </c>
      <c r="O657" s="1393"/>
      <c r="T657" s="22"/>
      <c r="U657" t="s">
        <v>20</v>
      </c>
      <c r="AG657" s="1393" t="s">
        <v>544</v>
      </c>
      <c r="AH657" s="1393"/>
      <c r="AZ657" s="34"/>
      <c r="BA657" s="34"/>
      <c r="BB657" s="34"/>
      <c r="BC657" s="34"/>
      <c r="BD657" s="34"/>
      <c r="BE657" s="34"/>
      <c r="BF657" s="34"/>
      <c r="BG657" s="34"/>
      <c r="BH657" s="34"/>
      <c r="BI657" s="34"/>
      <c r="BJ657" s="34"/>
      <c r="BK657" s="34"/>
      <c r="BL657" s="34"/>
      <c r="BM657" s="34"/>
      <c r="DX657" s="1376" t="e">
        <f t="shared" si="4"/>
        <v>#VALUE!</v>
      </c>
      <c r="DY657" s="1376"/>
      <c r="DZ657" s="1376"/>
      <c r="EA657" s="1376"/>
      <c r="EB657" s="1376"/>
      <c r="EC657" s="1376" t="e">
        <f t="shared" si="5"/>
        <v>#VALUE!</v>
      </c>
      <c r="ED657" s="1376"/>
      <c r="EE657" s="1376"/>
      <c r="EF657" s="1376"/>
      <c r="EG657" s="1376"/>
      <c r="EH657" s="1376" t="e">
        <f t="shared" si="6"/>
        <v>#VALUE!</v>
      </c>
      <c r="EI657" s="1376"/>
      <c r="EJ657" s="1376"/>
      <c r="EK657" s="1376"/>
      <c r="EL657" s="1376"/>
      <c r="EM657" s="1376" t="e">
        <f t="shared" si="7"/>
        <v>#VALUE!</v>
      </c>
      <c r="EN657" s="1376"/>
      <c r="EO657" s="1376"/>
      <c r="EP657" s="1376"/>
      <c r="EQ657" s="1376"/>
      <c r="ER657" s="1376" t="e">
        <f t="shared" si="8"/>
        <v>#VALUE!</v>
      </c>
      <c r="ES657" s="1376"/>
      <c r="ET657" s="1376"/>
      <c r="EU657" s="1376"/>
      <c r="EV657" s="1376"/>
      <c r="EW657" s="1376" t="e">
        <f t="shared" si="9"/>
        <v>#VALUE!</v>
      </c>
      <c r="EX657" s="1376"/>
      <c r="EY657" s="1376"/>
      <c r="EZ657" s="1376"/>
      <c r="FA657" s="1376"/>
    </row>
    <row r="658" spans="1:157" ht="13" customHeight="1">
      <c r="A658" s="22"/>
      <c r="T658" s="22"/>
      <c r="AZ658" s="34"/>
      <c r="BA658" s="34"/>
      <c r="BB658" s="34"/>
      <c r="BC658" s="34"/>
      <c r="BD658" s="34"/>
      <c r="BE658" s="34"/>
      <c r="BF658" s="34"/>
      <c r="BG658" s="34"/>
      <c r="BH658" s="34"/>
      <c r="BI658" s="34"/>
      <c r="BJ658" s="34"/>
      <c r="BK658" s="34"/>
      <c r="BL658" s="34"/>
      <c r="BM658" s="34"/>
      <c r="DX658" s="1376" t="e">
        <f t="shared" si="4"/>
        <v>#VALUE!</v>
      </c>
      <c r="DY658" s="1376"/>
      <c r="DZ658" s="1376"/>
      <c r="EA658" s="1376"/>
      <c r="EB658" s="1376"/>
      <c r="EC658" s="1376" t="e">
        <f t="shared" si="5"/>
        <v>#VALUE!</v>
      </c>
      <c r="ED658" s="1376"/>
      <c r="EE658" s="1376"/>
      <c r="EF658" s="1376"/>
      <c r="EG658" s="1376"/>
      <c r="EH658" s="1376" t="e">
        <f t="shared" si="6"/>
        <v>#VALUE!</v>
      </c>
      <c r="EI658" s="1376"/>
      <c r="EJ658" s="1376"/>
      <c r="EK658" s="1376"/>
      <c r="EL658" s="1376"/>
      <c r="EM658" s="1376" t="e">
        <f t="shared" si="7"/>
        <v>#VALUE!</v>
      </c>
      <c r="EN658" s="1376"/>
      <c r="EO658" s="1376"/>
      <c r="EP658" s="1376"/>
      <c r="EQ658" s="1376"/>
      <c r="ER658" s="1376" t="e">
        <f t="shared" si="8"/>
        <v>#VALUE!</v>
      </c>
      <c r="ES658" s="1376"/>
      <c r="ET658" s="1376"/>
      <c r="EU658" s="1376"/>
      <c r="EV658" s="1376"/>
      <c r="EW658" s="1376" t="e">
        <f t="shared" si="9"/>
        <v>#VALUE!</v>
      </c>
      <c r="EX658" s="1376"/>
      <c r="EY658" s="1376"/>
      <c r="EZ658" s="1376"/>
      <c r="FA658" s="1376"/>
    </row>
    <row r="659" spans="1:157" ht="13" customHeight="1">
      <c r="A659" s="55" t="s">
        <v>119</v>
      </c>
      <c r="B659" t="s">
        <v>462</v>
      </c>
      <c r="G659" s="1383" t="str">
        <f>C637</f>
        <v>Deferred Developer Fee</v>
      </c>
      <c r="H659" s="1383"/>
      <c r="I659" s="1383"/>
      <c r="J659" s="1383"/>
      <c r="K659" s="1383"/>
      <c r="L659" s="1383"/>
      <c r="M659" s="1383"/>
      <c r="N659" s="1383"/>
      <c r="O659" s="1383"/>
      <c r="P659" s="1383"/>
      <c r="Q659" s="1383"/>
      <c r="R659" s="1383"/>
      <c r="T659" s="55" t="s">
        <v>580</v>
      </c>
      <c r="U659" t="s">
        <v>462</v>
      </c>
      <c r="Z659" s="1383">
        <f>C638</f>
        <v>0</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376" t="e">
        <f t="shared" si="4"/>
        <v>#VALUE!</v>
      </c>
      <c r="DY659" s="1376"/>
      <c r="DZ659" s="1376"/>
      <c r="EA659" s="1376"/>
      <c r="EB659" s="1376"/>
      <c r="EC659" s="1376" t="e">
        <f t="shared" si="5"/>
        <v>#VALUE!</v>
      </c>
      <c r="ED659" s="1376"/>
      <c r="EE659" s="1376"/>
      <c r="EF659" s="1376"/>
      <c r="EG659" s="1376"/>
      <c r="EH659" s="1376" t="e">
        <f t="shared" si="6"/>
        <v>#VALUE!</v>
      </c>
      <c r="EI659" s="1376"/>
      <c r="EJ659" s="1376"/>
      <c r="EK659" s="1376"/>
      <c r="EL659" s="1376"/>
      <c r="EM659" s="1376" t="e">
        <f t="shared" si="7"/>
        <v>#VALUE!</v>
      </c>
      <c r="EN659" s="1376"/>
      <c r="EO659" s="1376"/>
      <c r="EP659" s="1376"/>
      <c r="EQ659" s="1376"/>
      <c r="ER659" s="1376" t="e">
        <f t="shared" si="8"/>
        <v>#VALUE!</v>
      </c>
      <c r="ES659" s="1376"/>
      <c r="ET659" s="1376"/>
      <c r="EU659" s="1376"/>
      <c r="EV659" s="1376"/>
      <c r="EW659" s="1376" t="e">
        <f t="shared" si="9"/>
        <v>#VALUE!</v>
      </c>
      <c r="EX659" s="1376"/>
      <c r="EY659" s="1376"/>
      <c r="EZ659" s="1376"/>
      <c r="FA659" s="1376"/>
    </row>
    <row r="660" spans="1:157" ht="13" customHeight="1">
      <c r="A660" s="22"/>
      <c r="B660" t="s">
        <v>85</v>
      </c>
      <c r="G660" s="1492" t="s">
        <v>2751</v>
      </c>
      <c r="H660" s="1492"/>
      <c r="I660" s="1492"/>
      <c r="J660" s="1492"/>
      <c r="K660" s="1492"/>
      <c r="L660" s="1492"/>
      <c r="M660" s="1492"/>
      <c r="N660" s="1492"/>
      <c r="O660" s="1492"/>
      <c r="P660" s="1492"/>
      <c r="Q660" s="1492"/>
      <c r="R660" s="1492"/>
      <c r="T660" s="22"/>
      <c r="U660" t="s">
        <v>85</v>
      </c>
      <c r="Z660" s="1434"/>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DX660" s="1376" t="e">
        <f t="shared" si="4"/>
        <v>#VALUE!</v>
      </c>
      <c r="DY660" s="1376"/>
      <c r="DZ660" s="1376"/>
      <c r="EA660" s="1376"/>
      <c r="EB660" s="1376"/>
      <c r="EC660" s="1376" t="e">
        <f t="shared" si="5"/>
        <v>#VALUE!</v>
      </c>
      <c r="ED660" s="1376"/>
      <c r="EE660" s="1376"/>
      <c r="EF660" s="1376"/>
      <c r="EG660" s="1376"/>
      <c r="EH660" s="1376" t="e">
        <f t="shared" si="6"/>
        <v>#VALUE!</v>
      </c>
      <c r="EI660" s="1376"/>
      <c r="EJ660" s="1376"/>
      <c r="EK660" s="1376"/>
      <c r="EL660" s="1376"/>
      <c r="EM660" s="1376" t="e">
        <f t="shared" si="7"/>
        <v>#VALUE!</v>
      </c>
      <c r="EN660" s="1376"/>
      <c r="EO660" s="1376"/>
      <c r="EP660" s="1376"/>
      <c r="EQ660" s="1376"/>
      <c r="ER660" s="1376" t="e">
        <f t="shared" si="8"/>
        <v>#VALUE!</v>
      </c>
      <c r="ES660" s="1376"/>
      <c r="ET660" s="1376"/>
      <c r="EU660" s="1376"/>
      <c r="EV660" s="1376"/>
      <c r="EW660" s="1376" t="e">
        <f t="shared" si="9"/>
        <v>#VALUE!</v>
      </c>
      <c r="EX660" s="1376"/>
      <c r="EY660" s="1376"/>
      <c r="EZ660" s="1376"/>
      <c r="FA660" s="1376"/>
    </row>
    <row r="661" spans="1:157" ht="13" customHeight="1">
      <c r="A661" s="22"/>
      <c r="B661" t="s">
        <v>579</v>
      </c>
      <c r="G661" s="1492" t="s">
        <v>2752</v>
      </c>
      <c r="H661" s="1492"/>
      <c r="I661" s="1492"/>
      <c r="J661" s="1492"/>
      <c r="K661" s="1492"/>
      <c r="L661" s="1492"/>
      <c r="M661" s="1492"/>
      <c r="N661" s="1492"/>
      <c r="O661" s="1492"/>
      <c r="P661" s="1492"/>
      <c r="Q661" s="1492"/>
      <c r="R661" s="1492"/>
      <c r="T661" s="22"/>
      <c r="U661" t="s">
        <v>579</v>
      </c>
      <c r="Z661" s="1441"/>
      <c r="AA661" s="1441"/>
      <c r="AB661" s="1441"/>
      <c r="AC661" s="1441"/>
      <c r="AD661" s="1441"/>
      <c r="AE661" s="1441"/>
      <c r="AF661" s="1441"/>
      <c r="AG661" s="1441"/>
      <c r="AH661" s="1441"/>
      <c r="AI661" s="1441"/>
      <c r="AJ661" s="1441"/>
      <c r="AK661" s="1441"/>
      <c r="AZ661" s="34"/>
      <c r="BA661" s="34"/>
      <c r="BB661" s="34"/>
      <c r="BC661" s="34"/>
      <c r="BD661" s="34"/>
      <c r="BE661" s="34"/>
      <c r="BF661" s="34"/>
      <c r="BG661" s="34"/>
      <c r="BH661" s="34"/>
      <c r="BI661" s="34"/>
      <c r="BJ661" s="34"/>
      <c r="BK661" s="34"/>
      <c r="BL661" s="34"/>
      <c r="BM661" s="34"/>
      <c r="DX661" s="1376" t="e">
        <f t="shared" si="4"/>
        <v>#VALUE!</v>
      </c>
      <c r="DY661" s="1376"/>
      <c r="DZ661" s="1376"/>
      <c r="EA661" s="1376"/>
      <c r="EB661" s="1376"/>
      <c r="EC661" s="1376" t="e">
        <f t="shared" si="5"/>
        <v>#VALUE!</v>
      </c>
      <c r="ED661" s="1376"/>
      <c r="EE661" s="1376"/>
      <c r="EF661" s="1376"/>
      <c r="EG661" s="1376"/>
      <c r="EH661" s="1376" t="e">
        <f t="shared" si="6"/>
        <v>#VALUE!</v>
      </c>
      <c r="EI661" s="1376"/>
      <c r="EJ661" s="1376"/>
      <c r="EK661" s="1376"/>
      <c r="EL661" s="1376"/>
      <c r="EM661" s="1376" t="e">
        <f t="shared" si="7"/>
        <v>#VALUE!</v>
      </c>
      <c r="EN661" s="1376"/>
      <c r="EO661" s="1376"/>
      <c r="EP661" s="1376"/>
      <c r="EQ661" s="1376"/>
      <c r="ER661" s="1376" t="e">
        <f t="shared" si="8"/>
        <v>#VALUE!</v>
      </c>
      <c r="ES661" s="1376"/>
      <c r="ET661" s="1376"/>
      <c r="EU661" s="1376"/>
      <c r="EV661" s="1376"/>
      <c r="EW661" s="1376" t="e">
        <f t="shared" si="9"/>
        <v>#VALUE!</v>
      </c>
      <c r="EX661" s="1376"/>
      <c r="EY661" s="1376"/>
      <c r="EZ661" s="1376"/>
      <c r="FA661" s="1376"/>
    </row>
    <row r="662" spans="1:157" ht="13" customHeight="1">
      <c r="A662" s="22"/>
      <c r="B662" t="s">
        <v>17</v>
      </c>
      <c r="G662" s="1441" t="s">
        <v>2644</v>
      </c>
      <c r="H662" s="1441"/>
      <c r="I662" s="1441"/>
      <c r="J662" s="1441"/>
      <c r="K662" s="1441"/>
      <c r="L662" s="1441"/>
      <c r="M662" s="1441"/>
      <c r="N662" s="1441"/>
      <c r="O662" s="1441"/>
      <c r="P662" s="1441"/>
      <c r="Q662" s="1441"/>
      <c r="R662" s="1441"/>
      <c r="T662" s="22"/>
      <c r="U662" t="s">
        <v>17</v>
      </c>
      <c r="Z662" s="1441"/>
      <c r="AA662" s="1441"/>
      <c r="AB662" s="1441"/>
      <c r="AC662" s="1441"/>
      <c r="AD662" s="1441"/>
      <c r="AE662" s="1441"/>
      <c r="AF662" s="1441"/>
      <c r="AG662" s="1441"/>
      <c r="AH662" s="1441"/>
      <c r="AI662" s="1441"/>
      <c r="AJ662" s="1441"/>
      <c r="AK662" s="1441"/>
      <c r="AZ662" s="34"/>
      <c r="BA662" s="34"/>
      <c r="BB662" s="34"/>
      <c r="BC662" s="34"/>
      <c r="BD662" s="34"/>
      <c r="BE662" s="34"/>
      <c r="BF662" s="34"/>
      <c r="BG662" s="34"/>
      <c r="BH662" s="34"/>
      <c r="BI662" s="34"/>
      <c r="BJ662" s="34"/>
      <c r="BK662" s="34"/>
      <c r="BL662" s="34"/>
      <c r="BM662" s="34"/>
      <c r="DX662" s="1376" t="e">
        <f t="shared" si="4"/>
        <v>#VALUE!</v>
      </c>
      <c r="DY662" s="1376"/>
      <c r="DZ662" s="1376"/>
      <c r="EA662" s="1376"/>
      <c r="EB662" s="1376"/>
      <c r="EC662" s="1376" t="e">
        <f t="shared" si="5"/>
        <v>#VALUE!</v>
      </c>
      <c r="ED662" s="1376"/>
      <c r="EE662" s="1376"/>
      <c r="EF662" s="1376"/>
      <c r="EG662" s="1376"/>
      <c r="EH662" s="1376" t="e">
        <f t="shared" si="6"/>
        <v>#VALUE!</v>
      </c>
      <c r="EI662" s="1376"/>
      <c r="EJ662" s="1376"/>
      <c r="EK662" s="1376"/>
      <c r="EL662" s="1376"/>
      <c r="EM662" s="1376" t="e">
        <f t="shared" si="7"/>
        <v>#VALUE!</v>
      </c>
      <c r="EN662" s="1376"/>
      <c r="EO662" s="1376"/>
      <c r="EP662" s="1376"/>
      <c r="EQ662" s="1376"/>
      <c r="ER662" s="1376" t="e">
        <f t="shared" si="8"/>
        <v>#VALUE!</v>
      </c>
      <c r="ES662" s="1376"/>
      <c r="ET662" s="1376"/>
      <c r="EU662" s="1376"/>
      <c r="EV662" s="1376"/>
      <c r="EW662" s="1376" t="e">
        <f t="shared" si="9"/>
        <v>#VALUE!</v>
      </c>
      <c r="EX662" s="1376"/>
      <c r="EY662" s="1376"/>
      <c r="EZ662" s="1376"/>
      <c r="FA662" s="1376"/>
    </row>
    <row r="663" spans="1:157" ht="13" customHeight="1">
      <c r="A663" s="22"/>
      <c r="B663" t="s">
        <v>316</v>
      </c>
      <c r="G663" s="1397" t="s">
        <v>2659</v>
      </c>
      <c r="H663" s="1398"/>
      <c r="I663" s="1398"/>
      <c r="J663" s="1398"/>
      <c r="K663" s="1398"/>
      <c r="L663" s="1398"/>
      <c r="O663" s="33" t="s">
        <v>206</v>
      </c>
      <c r="P663" s="1493"/>
      <c r="Q663" s="1493"/>
      <c r="R663" s="1493"/>
      <c r="T663" s="22"/>
      <c r="U663" t="s">
        <v>316</v>
      </c>
      <c r="Z663" s="1398"/>
      <c r="AA663" s="1398"/>
      <c r="AB663" s="1398"/>
      <c r="AC663" s="1398"/>
      <c r="AD663" s="1398"/>
      <c r="AE663" s="1398"/>
      <c r="AH663" s="33" t="s">
        <v>206</v>
      </c>
      <c r="AI663" s="1493"/>
      <c r="AJ663" s="1493"/>
      <c r="AK663" s="1493"/>
      <c r="AZ663" s="34"/>
      <c r="BA663" s="34"/>
      <c r="BB663" s="34"/>
      <c r="BC663" s="34"/>
      <c r="BD663" s="34"/>
      <c r="BE663" s="34"/>
      <c r="BF663" s="34"/>
      <c r="BG663" s="34"/>
      <c r="BH663" s="34"/>
      <c r="BI663" s="34"/>
      <c r="BJ663" s="34"/>
      <c r="BK663" s="34"/>
      <c r="BL663" s="34"/>
      <c r="BM663" s="34"/>
      <c r="DX663" s="1376" t="e">
        <f t="shared" si="4"/>
        <v>#VALUE!</v>
      </c>
      <c r="DY663" s="1376"/>
      <c r="DZ663" s="1376"/>
      <c r="EA663" s="1376"/>
      <c r="EB663" s="1376"/>
      <c r="EC663" s="1376" t="e">
        <f t="shared" si="5"/>
        <v>#VALUE!</v>
      </c>
      <c r="ED663" s="1376"/>
      <c r="EE663" s="1376"/>
      <c r="EF663" s="1376"/>
      <c r="EG663" s="1376"/>
      <c r="EH663" s="1376" t="e">
        <f t="shared" si="6"/>
        <v>#VALUE!</v>
      </c>
      <c r="EI663" s="1376"/>
      <c r="EJ663" s="1376"/>
      <c r="EK663" s="1376"/>
      <c r="EL663" s="1376"/>
      <c r="EM663" s="1376" t="e">
        <f t="shared" si="7"/>
        <v>#VALUE!</v>
      </c>
      <c r="EN663" s="1376"/>
      <c r="EO663" s="1376"/>
      <c r="EP663" s="1376"/>
      <c r="EQ663" s="1376"/>
      <c r="ER663" s="1376" t="e">
        <f t="shared" si="8"/>
        <v>#VALUE!</v>
      </c>
      <c r="ES663" s="1376"/>
      <c r="ET663" s="1376"/>
      <c r="EU663" s="1376"/>
      <c r="EV663" s="1376"/>
      <c r="EW663" s="1376" t="e">
        <f t="shared" si="9"/>
        <v>#VALUE!</v>
      </c>
      <c r="EX663" s="1376"/>
      <c r="EY663" s="1376"/>
      <c r="EZ663" s="1376"/>
      <c r="FA663" s="1376"/>
    </row>
    <row r="664" spans="1:157" ht="13" customHeight="1">
      <c r="A664" s="22"/>
      <c r="B664" t="s">
        <v>18</v>
      </c>
      <c r="H664" s="1434" t="s">
        <v>2753</v>
      </c>
      <c r="I664" s="1434"/>
      <c r="J664" s="1434"/>
      <c r="K664" s="1434"/>
      <c r="L664" s="1434"/>
      <c r="M664" s="1434"/>
      <c r="N664" s="1434"/>
      <c r="O664" s="1434"/>
      <c r="P664" s="1434"/>
      <c r="Q664" s="1434"/>
      <c r="R664" s="1434"/>
      <c r="T664" s="22"/>
      <c r="U664" t="s">
        <v>18</v>
      </c>
      <c r="AA664" s="1434"/>
      <c r="AB664" s="1434"/>
      <c r="AC664" s="1434"/>
      <c r="AD664" s="1434"/>
      <c r="AE664" s="1434"/>
      <c r="AF664" s="1434"/>
      <c r="AG664" s="1434"/>
      <c r="AH664" s="1434"/>
      <c r="AI664" s="1434"/>
      <c r="AJ664" s="1434"/>
      <c r="AK664" s="1434"/>
      <c r="AZ664" s="34"/>
      <c r="BA664" s="34"/>
      <c r="BB664" s="34"/>
      <c r="BC664" s="34"/>
      <c r="BD664" s="34"/>
      <c r="BE664" s="34"/>
      <c r="BF664" s="34"/>
      <c r="BG664" s="34"/>
      <c r="BH664" s="34"/>
      <c r="BI664" s="34"/>
      <c r="BJ664" s="34"/>
      <c r="BK664" s="34"/>
      <c r="BL664" s="34"/>
      <c r="BM664" s="34"/>
      <c r="DX664" s="1376" t="e">
        <f t="shared" si="4"/>
        <v>#VALUE!</v>
      </c>
      <c r="DY664" s="1376"/>
      <c r="DZ664" s="1376"/>
      <c r="EA664" s="1376"/>
      <c r="EB664" s="1376"/>
      <c r="EC664" s="1376" t="e">
        <f t="shared" si="5"/>
        <v>#VALUE!</v>
      </c>
      <c r="ED664" s="1376"/>
      <c r="EE664" s="1376"/>
      <c r="EF664" s="1376"/>
      <c r="EG664" s="1376"/>
      <c r="EH664" s="1376" t="e">
        <f t="shared" si="6"/>
        <v>#VALUE!</v>
      </c>
      <c r="EI664" s="1376"/>
      <c r="EJ664" s="1376"/>
      <c r="EK664" s="1376"/>
      <c r="EL664" s="1376"/>
      <c r="EM664" s="1376" t="e">
        <f t="shared" si="7"/>
        <v>#VALUE!</v>
      </c>
      <c r="EN664" s="1376"/>
      <c r="EO664" s="1376"/>
      <c r="EP664" s="1376"/>
      <c r="EQ664" s="1376"/>
      <c r="ER664" s="1376" t="e">
        <f t="shared" si="8"/>
        <v>#VALUE!</v>
      </c>
      <c r="ES664" s="1376"/>
      <c r="ET664" s="1376"/>
      <c r="EU664" s="1376"/>
      <c r="EV664" s="1376"/>
      <c r="EW664" s="1376" t="e">
        <f t="shared" si="9"/>
        <v>#VALUE!</v>
      </c>
      <c r="EX664" s="1376"/>
      <c r="EY664" s="1376"/>
      <c r="EZ664" s="1376"/>
      <c r="FA664" s="1376"/>
    </row>
    <row r="665" spans="1:157" ht="13" customHeight="1">
      <c r="A665" s="22"/>
      <c r="B665" t="s">
        <v>20</v>
      </c>
      <c r="N665" s="1393" t="s">
        <v>544</v>
      </c>
      <c r="O665" s="1393"/>
      <c r="T665" s="22"/>
      <c r="U665" t="s">
        <v>20</v>
      </c>
      <c r="AG665" s="1393" t="s">
        <v>668</v>
      </c>
      <c r="AH665" s="1393"/>
      <c r="AZ665" s="34"/>
      <c r="BA665" s="34"/>
      <c r="BB665" s="34"/>
      <c r="BC665" s="34"/>
      <c r="BD665" s="34"/>
      <c r="BE665" s="34"/>
      <c r="BF665" s="34"/>
      <c r="BG665" s="34"/>
      <c r="BH665" s="34"/>
      <c r="BI665" s="34"/>
      <c r="BJ665" s="34"/>
      <c r="BK665" s="34"/>
      <c r="BL665" s="34"/>
      <c r="BM665" s="34"/>
      <c r="DX665" s="1376" t="e">
        <f t="shared" si="4"/>
        <v>#VALUE!</v>
      </c>
      <c r="DY665" s="1376"/>
      <c r="DZ665" s="1376"/>
      <c r="EA665" s="1376"/>
      <c r="EB665" s="1376"/>
      <c r="EC665" s="1376" t="e">
        <f t="shared" si="5"/>
        <v>#VALUE!</v>
      </c>
      <c r="ED665" s="1376"/>
      <c r="EE665" s="1376"/>
      <c r="EF665" s="1376"/>
      <c r="EG665" s="1376"/>
      <c r="EH665" s="1376" t="e">
        <f t="shared" si="6"/>
        <v>#VALUE!</v>
      </c>
      <c r="EI665" s="1376"/>
      <c r="EJ665" s="1376"/>
      <c r="EK665" s="1376"/>
      <c r="EL665" s="1376"/>
      <c r="EM665" s="1376" t="e">
        <f t="shared" si="7"/>
        <v>#VALUE!</v>
      </c>
      <c r="EN665" s="1376"/>
      <c r="EO665" s="1376"/>
      <c r="EP665" s="1376"/>
      <c r="EQ665" s="1376"/>
      <c r="ER665" s="1376" t="e">
        <f t="shared" si="8"/>
        <v>#VALUE!</v>
      </c>
      <c r="ES665" s="1376"/>
      <c r="ET665" s="1376"/>
      <c r="EU665" s="1376"/>
      <c r="EV665" s="1376"/>
      <c r="EW665" s="1376" t="e">
        <f t="shared" si="9"/>
        <v>#VALUE!</v>
      </c>
      <c r="EX665" s="1376"/>
      <c r="EY665" s="1376"/>
      <c r="EZ665" s="1376"/>
      <c r="FA665" s="1376"/>
    </row>
    <row r="666" spans="1:157" ht="13" customHeight="1">
      <c r="A666" s="22"/>
      <c r="T666" s="22"/>
      <c r="AZ666" s="34"/>
      <c r="BA666" s="34"/>
      <c r="BB666" s="34"/>
      <c r="BC666" s="34"/>
      <c r="BD666" s="34"/>
      <c r="BE666" s="34"/>
      <c r="BF666" s="34"/>
      <c r="BG666" s="34"/>
      <c r="BH666" s="34"/>
      <c r="BI666" s="34"/>
      <c r="BJ666" s="34"/>
      <c r="BK666" s="34"/>
      <c r="BL666" s="34"/>
      <c r="BM666" s="34"/>
      <c r="DX666" s="1376" t="e">
        <f t="shared" si="4"/>
        <v>#VALUE!</v>
      </c>
      <c r="DY666" s="1376"/>
      <c r="DZ666" s="1376"/>
      <c r="EA666" s="1376"/>
      <c r="EB666" s="1376"/>
      <c r="EC666" s="1376" t="e">
        <f t="shared" si="5"/>
        <v>#VALUE!</v>
      </c>
      <c r="ED666" s="1376"/>
      <c r="EE666" s="1376"/>
      <c r="EF666" s="1376"/>
      <c r="EG666" s="1376"/>
      <c r="EH666" s="1376" t="e">
        <f t="shared" si="6"/>
        <v>#VALUE!</v>
      </c>
      <c r="EI666" s="1376"/>
      <c r="EJ666" s="1376"/>
      <c r="EK666" s="1376"/>
      <c r="EL666" s="1376"/>
      <c r="EM666" s="1376" t="e">
        <f t="shared" si="7"/>
        <v>#VALUE!</v>
      </c>
      <c r="EN666" s="1376"/>
      <c r="EO666" s="1376"/>
      <c r="EP666" s="1376"/>
      <c r="EQ666" s="1376"/>
      <c r="ER666" s="1376" t="e">
        <f t="shared" si="8"/>
        <v>#VALUE!</v>
      </c>
      <c r="ES666" s="1376"/>
      <c r="ET666" s="1376"/>
      <c r="EU666" s="1376"/>
      <c r="EV666" s="1376"/>
      <c r="EW666" s="1376" t="e">
        <f t="shared" si="9"/>
        <v>#VALUE!</v>
      </c>
      <c r="EX666" s="1376"/>
      <c r="EY666" s="1376"/>
      <c r="EZ666" s="1376"/>
      <c r="FA666" s="1376"/>
    </row>
    <row r="667" spans="1:157" ht="13" customHeight="1">
      <c r="A667" s="55" t="s">
        <v>762</v>
      </c>
      <c r="B667" t="s">
        <v>462</v>
      </c>
      <c r="G667" s="1383">
        <f>C639</f>
        <v>0</v>
      </c>
      <c r="H667" s="1383"/>
      <c r="I667" s="1383"/>
      <c r="J667" s="1383"/>
      <c r="K667" s="1383"/>
      <c r="L667" s="1383"/>
      <c r="M667" s="1383"/>
      <c r="N667" s="1383"/>
      <c r="O667" s="1383"/>
      <c r="P667" s="1383"/>
      <c r="Q667" s="1383"/>
      <c r="R667" s="1383"/>
      <c r="T667" s="55" t="s">
        <v>583</v>
      </c>
      <c r="U667" t="s">
        <v>462</v>
      </c>
      <c r="Z667" s="1383">
        <f>C640</f>
        <v>0</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376" t="e">
        <f t="shared" si="4"/>
        <v>#VALUE!</v>
      </c>
      <c r="DY667" s="1376"/>
      <c r="DZ667" s="1376"/>
      <c r="EA667" s="1376"/>
      <c r="EB667" s="1376"/>
      <c r="EC667" s="1376" t="e">
        <f t="shared" si="5"/>
        <v>#VALUE!</v>
      </c>
      <c r="ED667" s="1376"/>
      <c r="EE667" s="1376"/>
      <c r="EF667" s="1376"/>
      <c r="EG667" s="1376"/>
      <c r="EH667" s="1376" t="e">
        <f t="shared" si="6"/>
        <v>#VALUE!</v>
      </c>
      <c r="EI667" s="1376"/>
      <c r="EJ667" s="1376"/>
      <c r="EK667" s="1376"/>
      <c r="EL667" s="1376"/>
      <c r="EM667" s="1376" t="e">
        <f t="shared" si="7"/>
        <v>#VALUE!</v>
      </c>
      <c r="EN667" s="1376"/>
      <c r="EO667" s="1376"/>
      <c r="EP667" s="1376"/>
      <c r="EQ667" s="1376"/>
      <c r="ER667" s="1376" t="e">
        <f t="shared" si="8"/>
        <v>#VALUE!</v>
      </c>
      <c r="ES667" s="1376"/>
      <c r="ET667" s="1376"/>
      <c r="EU667" s="1376"/>
      <c r="EV667" s="1376"/>
      <c r="EW667" s="1376" t="e">
        <f t="shared" si="9"/>
        <v>#VALUE!</v>
      </c>
      <c r="EX667" s="1376"/>
      <c r="EY667" s="1376"/>
      <c r="EZ667" s="1376"/>
      <c r="FA667" s="1376"/>
    </row>
    <row r="668" spans="1:157" ht="13" customHeight="1">
      <c r="A668" s="22"/>
      <c r="B668" t="s">
        <v>85</v>
      </c>
      <c r="G668" s="1434"/>
      <c r="H668" s="1434"/>
      <c r="I668" s="1434"/>
      <c r="J668" s="1434"/>
      <c r="K668" s="1434"/>
      <c r="L668" s="1434"/>
      <c r="M668" s="1434"/>
      <c r="N668" s="1434"/>
      <c r="O668" s="1434"/>
      <c r="P668" s="1434"/>
      <c r="Q668" s="1434"/>
      <c r="R668" s="1434"/>
      <c r="T668" s="22"/>
      <c r="U668" t="s">
        <v>85</v>
      </c>
      <c r="Z668" s="1434"/>
      <c r="AA668" s="1434"/>
      <c r="AB668" s="1434"/>
      <c r="AC668" s="1434"/>
      <c r="AD668" s="1434"/>
      <c r="AE668" s="1434"/>
      <c r="AF668" s="1434"/>
      <c r="AG668" s="1434"/>
      <c r="AH668" s="1434"/>
      <c r="AI668" s="1434"/>
      <c r="AJ668" s="1434"/>
      <c r="AK668" s="1434"/>
      <c r="AZ668" s="34"/>
      <c r="BA668" s="34"/>
      <c r="BB668" s="34"/>
      <c r="BC668" s="34"/>
      <c r="BD668" s="34"/>
      <c r="BE668" s="34"/>
      <c r="BF668" s="34"/>
      <c r="BG668" s="34"/>
      <c r="BH668" s="34"/>
      <c r="BI668" s="34"/>
      <c r="BJ668" s="34"/>
      <c r="BK668" s="34"/>
      <c r="BL668" s="34"/>
      <c r="BM668" s="34"/>
      <c r="DX668" s="1376" t="e">
        <f t="shared" si="4"/>
        <v>#VALUE!</v>
      </c>
      <c r="DY668" s="1376"/>
      <c r="DZ668" s="1376"/>
      <c r="EA668" s="1376"/>
      <c r="EB668" s="1376"/>
      <c r="EC668" s="1376" t="e">
        <f t="shared" si="5"/>
        <v>#VALUE!</v>
      </c>
      <c r="ED668" s="1376"/>
      <c r="EE668" s="1376"/>
      <c r="EF668" s="1376"/>
      <c r="EG668" s="1376"/>
      <c r="EH668" s="1376" t="e">
        <f t="shared" si="6"/>
        <v>#VALUE!</v>
      </c>
      <c r="EI668" s="1376"/>
      <c r="EJ668" s="1376"/>
      <c r="EK668" s="1376"/>
      <c r="EL668" s="1376"/>
      <c r="EM668" s="1376" t="e">
        <f t="shared" si="7"/>
        <v>#VALUE!</v>
      </c>
      <c r="EN668" s="1376"/>
      <c r="EO668" s="1376"/>
      <c r="EP668" s="1376"/>
      <c r="EQ668" s="1376"/>
      <c r="ER668" s="1376" t="e">
        <f t="shared" si="8"/>
        <v>#VALUE!</v>
      </c>
      <c r="ES668" s="1376"/>
      <c r="ET668" s="1376"/>
      <c r="EU668" s="1376"/>
      <c r="EV668" s="1376"/>
      <c r="EW668" s="1376" t="e">
        <f t="shared" si="9"/>
        <v>#VALUE!</v>
      </c>
      <c r="EX668" s="1376"/>
      <c r="EY668" s="1376"/>
      <c r="EZ668" s="1376"/>
      <c r="FA668" s="1376"/>
    </row>
    <row r="669" spans="1:157" ht="13" customHeight="1">
      <c r="A669" s="22"/>
      <c r="B669" t="s">
        <v>579</v>
      </c>
      <c r="G669" s="1434"/>
      <c r="H669" s="1434"/>
      <c r="I669" s="1434"/>
      <c r="J669" s="1434"/>
      <c r="K669" s="1434"/>
      <c r="L669" s="1434"/>
      <c r="M669" s="1434"/>
      <c r="N669" s="1434"/>
      <c r="O669" s="1434"/>
      <c r="P669" s="1434"/>
      <c r="Q669" s="1434"/>
      <c r="R669" s="1434"/>
      <c r="T669" s="22"/>
      <c r="U669" t="s">
        <v>579</v>
      </c>
      <c r="Z669" s="1441"/>
      <c r="AA669" s="1441"/>
      <c r="AB669" s="1441"/>
      <c r="AC669" s="1441"/>
      <c r="AD669" s="1441"/>
      <c r="AE669" s="1441"/>
      <c r="AF669" s="1441"/>
      <c r="AG669" s="1441"/>
      <c r="AH669" s="1441"/>
      <c r="AI669" s="1441"/>
      <c r="AJ669" s="1441"/>
      <c r="AK669" s="1441"/>
      <c r="AZ669" s="34"/>
      <c r="BA669" s="34"/>
      <c r="BB669" s="34"/>
      <c r="BC669" s="34"/>
      <c r="BD669" s="34"/>
      <c r="BE669" s="34"/>
      <c r="BF669" s="34"/>
      <c r="BG669" s="34"/>
      <c r="BH669" s="34"/>
      <c r="BI669" s="34"/>
      <c r="BJ669" s="34"/>
      <c r="BK669" s="34"/>
      <c r="BL669" s="34"/>
      <c r="BM669" s="34"/>
      <c r="DX669" s="1376" t="e">
        <f t="shared" si="4"/>
        <v>#VALUE!</v>
      </c>
      <c r="DY669" s="1376"/>
      <c r="DZ669" s="1376"/>
      <c r="EA669" s="1376"/>
      <c r="EB669" s="1376"/>
      <c r="EC669" s="1376" t="e">
        <f t="shared" si="5"/>
        <v>#VALUE!</v>
      </c>
      <c r="ED669" s="1376"/>
      <c r="EE669" s="1376"/>
      <c r="EF669" s="1376"/>
      <c r="EG669" s="1376"/>
      <c r="EH669" s="1376" t="e">
        <f t="shared" si="6"/>
        <v>#VALUE!</v>
      </c>
      <c r="EI669" s="1376"/>
      <c r="EJ669" s="1376"/>
      <c r="EK669" s="1376"/>
      <c r="EL669" s="1376"/>
      <c r="EM669" s="1376" t="e">
        <f t="shared" si="7"/>
        <v>#VALUE!</v>
      </c>
      <c r="EN669" s="1376"/>
      <c r="EO669" s="1376"/>
      <c r="EP669" s="1376"/>
      <c r="EQ669" s="1376"/>
      <c r="ER669" s="1376" t="e">
        <f t="shared" si="8"/>
        <v>#VALUE!</v>
      </c>
      <c r="ES669" s="1376"/>
      <c r="ET669" s="1376"/>
      <c r="EU669" s="1376"/>
      <c r="EV669" s="1376"/>
      <c r="EW669" s="1376" t="e">
        <f t="shared" si="9"/>
        <v>#VALUE!</v>
      </c>
      <c r="EX669" s="1376"/>
      <c r="EY669" s="1376"/>
      <c r="EZ669" s="1376"/>
      <c r="FA669" s="1376"/>
    </row>
    <row r="670" spans="1:157" ht="13" customHeight="1">
      <c r="A670" s="22"/>
      <c r="B670" t="s">
        <v>17</v>
      </c>
      <c r="G670" s="1434"/>
      <c r="H670" s="1434"/>
      <c r="I670" s="1434"/>
      <c r="J670" s="1434"/>
      <c r="K670" s="1434"/>
      <c r="L670" s="1434"/>
      <c r="M670" s="1434"/>
      <c r="N670" s="1434"/>
      <c r="O670" s="1434"/>
      <c r="P670" s="1434"/>
      <c r="Q670" s="1434"/>
      <c r="R670" s="1434"/>
      <c r="T670" s="22"/>
      <c r="U670" t="s">
        <v>17</v>
      </c>
      <c r="Z670" s="1441"/>
      <c r="AA670" s="1441"/>
      <c r="AB670" s="1441"/>
      <c r="AC670" s="1441"/>
      <c r="AD670" s="1441"/>
      <c r="AE670" s="1441"/>
      <c r="AF670" s="1441"/>
      <c r="AG670" s="1441"/>
      <c r="AH670" s="1441"/>
      <c r="AI670" s="1441"/>
      <c r="AJ670" s="1441"/>
      <c r="AK670" s="144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6" t="e">
        <f t="shared" si="4"/>
        <v>#VALUE!</v>
      </c>
      <c r="DY670" s="1376"/>
      <c r="DZ670" s="1376"/>
      <c r="EA670" s="1376"/>
      <c r="EB670" s="1376"/>
      <c r="EC670" s="1376" t="e">
        <f t="shared" si="5"/>
        <v>#VALUE!</v>
      </c>
      <c r="ED670" s="1376"/>
      <c r="EE670" s="1376"/>
      <c r="EF670" s="1376"/>
      <c r="EG670" s="1376"/>
      <c r="EH670" s="1376" t="e">
        <f t="shared" si="6"/>
        <v>#VALUE!</v>
      </c>
      <c r="EI670" s="1376"/>
      <c r="EJ670" s="1376"/>
      <c r="EK670" s="1376"/>
      <c r="EL670" s="1376"/>
      <c r="EM670" s="1376" t="e">
        <f t="shared" si="7"/>
        <v>#VALUE!</v>
      </c>
      <c r="EN670" s="1376"/>
      <c r="EO670" s="1376"/>
      <c r="EP670" s="1376"/>
      <c r="EQ670" s="1376"/>
      <c r="ER670" s="1376" t="e">
        <f t="shared" si="8"/>
        <v>#VALUE!</v>
      </c>
      <c r="ES670" s="1376"/>
      <c r="ET670" s="1376"/>
      <c r="EU670" s="1376"/>
      <c r="EV670" s="1376"/>
      <c r="EW670" s="1376" t="e">
        <f t="shared" si="9"/>
        <v>#VALUE!</v>
      </c>
      <c r="EX670" s="1376"/>
      <c r="EY670" s="1376"/>
      <c r="EZ670" s="1376"/>
      <c r="FA670" s="1376"/>
    </row>
    <row r="671" spans="1:157" ht="13" customHeight="1">
      <c r="A671" s="22"/>
      <c r="B671" t="s">
        <v>316</v>
      </c>
      <c r="G671" s="1398"/>
      <c r="H671" s="1398"/>
      <c r="I671" s="1398"/>
      <c r="J671" s="1398"/>
      <c r="K671" s="1398"/>
      <c r="L671" s="1398"/>
      <c r="O671" s="33" t="s">
        <v>206</v>
      </c>
      <c r="P671" s="1493"/>
      <c r="Q671" s="1493"/>
      <c r="R671" s="1493"/>
      <c r="T671" s="22"/>
      <c r="U671" t="s">
        <v>316</v>
      </c>
      <c r="Z671" s="1398"/>
      <c r="AA671" s="1398"/>
      <c r="AB671" s="1398"/>
      <c r="AC671" s="1398"/>
      <c r="AD671" s="1398"/>
      <c r="AE671" s="1398"/>
      <c r="AH671" s="33" t="s">
        <v>206</v>
      </c>
      <c r="AI671" s="1493"/>
      <c r="AJ671" s="1493"/>
      <c r="AK671" s="149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6" t="e">
        <f t="shared" si="4"/>
        <v>#VALUE!</v>
      </c>
      <c r="DY671" s="1376"/>
      <c r="DZ671" s="1376"/>
      <c r="EA671" s="1376"/>
      <c r="EB671" s="1376"/>
      <c r="EC671" s="1376" t="e">
        <f t="shared" si="5"/>
        <v>#VALUE!</v>
      </c>
      <c r="ED671" s="1376"/>
      <c r="EE671" s="1376"/>
      <c r="EF671" s="1376"/>
      <c r="EG671" s="1376"/>
      <c r="EH671" s="1376" t="e">
        <f t="shared" si="6"/>
        <v>#VALUE!</v>
      </c>
      <c r="EI671" s="1376"/>
      <c r="EJ671" s="1376"/>
      <c r="EK671" s="1376"/>
      <c r="EL671" s="1376"/>
      <c r="EM671" s="1376" t="e">
        <f t="shared" si="7"/>
        <v>#VALUE!</v>
      </c>
      <c r="EN671" s="1376"/>
      <c r="EO671" s="1376"/>
      <c r="EP671" s="1376"/>
      <c r="EQ671" s="1376"/>
      <c r="ER671" s="1376" t="e">
        <f t="shared" si="8"/>
        <v>#VALUE!</v>
      </c>
      <c r="ES671" s="1376"/>
      <c r="ET671" s="1376"/>
      <c r="EU671" s="1376"/>
      <c r="EV671" s="1376"/>
      <c r="EW671" s="1376" t="e">
        <f t="shared" si="9"/>
        <v>#VALUE!</v>
      </c>
      <c r="EX671" s="1376"/>
      <c r="EY671" s="1376"/>
      <c r="EZ671" s="1376"/>
      <c r="FA671" s="1376"/>
    </row>
    <row r="672" spans="1:157" ht="13" customHeight="1">
      <c r="A672" s="22"/>
      <c r="B672" t="s">
        <v>18</v>
      </c>
      <c r="H672" s="1434"/>
      <c r="I672" s="1434"/>
      <c r="J672" s="1434"/>
      <c r="K672" s="1434"/>
      <c r="L672" s="1434"/>
      <c r="M672" s="1434"/>
      <c r="N672" s="1434"/>
      <c r="O672" s="1434"/>
      <c r="P672" s="1434"/>
      <c r="Q672" s="1434"/>
      <c r="R672" s="1434"/>
      <c r="T672" s="22"/>
      <c r="U672" t="s">
        <v>18</v>
      </c>
      <c r="AA672" s="1434"/>
      <c r="AB672" s="1434"/>
      <c r="AC672" s="1434"/>
      <c r="AD672" s="1434"/>
      <c r="AE672" s="1434"/>
      <c r="AF672" s="1434"/>
      <c r="AG672" s="1434"/>
      <c r="AH672" s="1434"/>
      <c r="AI672" s="1434"/>
      <c r="AJ672" s="1434"/>
      <c r="AK672" s="143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6" t="e">
        <f t="shared" si="4"/>
        <v>#VALUE!</v>
      </c>
      <c r="DY672" s="1376"/>
      <c r="DZ672" s="1376"/>
      <c r="EA672" s="1376"/>
      <c r="EB672" s="1376"/>
      <c r="EC672" s="1376" t="e">
        <f t="shared" si="5"/>
        <v>#VALUE!</v>
      </c>
      <c r="ED672" s="1376"/>
      <c r="EE672" s="1376"/>
      <c r="EF672" s="1376"/>
      <c r="EG672" s="1376"/>
      <c r="EH672" s="1376" t="e">
        <f t="shared" si="6"/>
        <v>#VALUE!</v>
      </c>
      <c r="EI672" s="1376"/>
      <c r="EJ672" s="1376"/>
      <c r="EK672" s="1376"/>
      <c r="EL672" s="1376"/>
      <c r="EM672" s="1376" t="e">
        <f t="shared" si="7"/>
        <v>#VALUE!</v>
      </c>
      <c r="EN672" s="1376"/>
      <c r="EO672" s="1376"/>
      <c r="EP672" s="1376"/>
      <c r="EQ672" s="1376"/>
      <c r="ER672" s="1376" t="e">
        <f t="shared" si="8"/>
        <v>#VALUE!</v>
      </c>
      <c r="ES672" s="1376"/>
      <c r="ET672" s="1376"/>
      <c r="EU672" s="1376"/>
      <c r="EV672" s="1376"/>
      <c r="EW672" s="1376" t="e">
        <f t="shared" si="9"/>
        <v>#VALUE!</v>
      </c>
      <c r="EX672" s="1376"/>
      <c r="EY672" s="1376"/>
      <c r="EZ672" s="1376"/>
      <c r="FA672" s="1376"/>
    </row>
    <row r="673" spans="1:157" ht="13" customHeight="1">
      <c r="A673" s="22"/>
      <c r="B673" t="s">
        <v>20</v>
      </c>
      <c r="N673" s="1393" t="s">
        <v>668</v>
      </c>
      <c r="O673" s="1393"/>
      <c r="T673" s="22"/>
      <c r="U673" t="s">
        <v>20</v>
      </c>
      <c r="AG673" s="1393" t="s">
        <v>668</v>
      </c>
      <c r="AH673" s="139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6" t="e">
        <f t="shared" si="4"/>
        <v>#VALUE!</v>
      </c>
      <c r="DY673" s="1376"/>
      <c r="DZ673" s="1376"/>
      <c r="EA673" s="1376"/>
      <c r="EB673" s="1376"/>
      <c r="EC673" s="1376" t="e">
        <f t="shared" si="5"/>
        <v>#VALUE!</v>
      </c>
      <c r="ED673" s="1376"/>
      <c r="EE673" s="1376"/>
      <c r="EF673" s="1376"/>
      <c r="EG673" s="1376"/>
      <c r="EH673" s="1376" t="e">
        <f t="shared" si="6"/>
        <v>#VALUE!</v>
      </c>
      <c r="EI673" s="1376"/>
      <c r="EJ673" s="1376"/>
      <c r="EK673" s="1376"/>
      <c r="EL673" s="1376"/>
      <c r="EM673" s="1376" t="e">
        <f t="shared" si="7"/>
        <v>#VALUE!</v>
      </c>
      <c r="EN673" s="1376"/>
      <c r="EO673" s="1376"/>
      <c r="EP673" s="1376"/>
      <c r="EQ673" s="1376"/>
      <c r="ER673" s="1376" t="e">
        <f t="shared" si="8"/>
        <v>#VALUE!</v>
      </c>
      <c r="ES673" s="1376"/>
      <c r="ET673" s="1376"/>
      <c r="EU673" s="1376"/>
      <c r="EV673" s="1376"/>
      <c r="EW673" s="1376" t="e">
        <f t="shared" si="9"/>
        <v>#VALUE!</v>
      </c>
      <c r="EX673" s="1376"/>
      <c r="EY673" s="1376"/>
      <c r="EZ673" s="1376"/>
      <c r="FA673" s="1376"/>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6" t="e">
        <f t="shared" si="4"/>
        <v>#VALUE!</v>
      </c>
      <c r="DY674" s="1376"/>
      <c r="DZ674" s="1376"/>
      <c r="EA674" s="1376"/>
      <c r="EB674" s="1376"/>
      <c r="EC674" s="1376" t="e">
        <f t="shared" si="5"/>
        <v>#VALUE!</v>
      </c>
      <c r="ED674" s="1376"/>
      <c r="EE674" s="1376"/>
      <c r="EF674" s="1376"/>
      <c r="EG674" s="1376"/>
      <c r="EH674" s="1376" t="e">
        <f t="shared" si="6"/>
        <v>#VALUE!</v>
      </c>
      <c r="EI674" s="1376"/>
      <c r="EJ674" s="1376"/>
      <c r="EK674" s="1376"/>
      <c r="EL674" s="1376"/>
      <c r="EM674" s="1376" t="e">
        <f t="shared" si="7"/>
        <v>#VALUE!</v>
      </c>
      <c r="EN674" s="1376"/>
      <c r="EO674" s="1376"/>
      <c r="EP674" s="1376"/>
      <c r="EQ674" s="1376"/>
      <c r="ER674" s="1376" t="e">
        <f t="shared" si="8"/>
        <v>#VALUE!</v>
      </c>
      <c r="ES674" s="1376"/>
      <c r="ET674" s="1376"/>
      <c r="EU674" s="1376"/>
      <c r="EV674" s="1376"/>
      <c r="EW674" s="1376" t="e">
        <f t="shared" si="9"/>
        <v>#VALUE!</v>
      </c>
      <c r="EX674" s="1376"/>
      <c r="EY674" s="1376"/>
      <c r="EZ674" s="1376"/>
      <c r="FA674" s="1376"/>
    </row>
    <row r="675" spans="1:157" ht="13" customHeight="1">
      <c r="A675" s="55" t="s">
        <v>454</v>
      </c>
      <c r="B675" t="s">
        <v>462</v>
      </c>
      <c r="G675" s="1383">
        <f>C641</f>
        <v>0</v>
      </c>
      <c r="H675" s="1383"/>
      <c r="I675" s="1383"/>
      <c r="J675" s="1383"/>
      <c r="K675" s="1383"/>
      <c r="L675" s="1383"/>
      <c r="M675" s="1383"/>
      <c r="N675" s="1383"/>
      <c r="O675" s="1383"/>
      <c r="P675" s="1383"/>
      <c r="Q675" s="1383"/>
      <c r="R675" s="1383"/>
      <c r="T675" s="55" t="s">
        <v>455</v>
      </c>
      <c r="U675" t="s">
        <v>462</v>
      </c>
      <c r="Z675" s="1383">
        <f>C642</f>
        <v>0</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6" t="e">
        <f t="shared" si="4"/>
        <v>#VALUE!</v>
      </c>
      <c r="DY675" s="1376"/>
      <c r="DZ675" s="1376"/>
      <c r="EA675" s="1376"/>
      <c r="EB675" s="1376"/>
      <c r="EC675" s="1376" t="e">
        <f t="shared" si="5"/>
        <v>#VALUE!</v>
      </c>
      <c r="ED675" s="1376"/>
      <c r="EE675" s="1376"/>
      <c r="EF675" s="1376"/>
      <c r="EG675" s="1376"/>
      <c r="EH675" s="1376" t="e">
        <f t="shared" si="6"/>
        <v>#VALUE!</v>
      </c>
      <c r="EI675" s="1376"/>
      <c r="EJ675" s="1376"/>
      <c r="EK675" s="1376"/>
      <c r="EL675" s="1376"/>
      <c r="EM675" s="1376" t="e">
        <f t="shared" si="7"/>
        <v>#VALUE!</v>
      </c>
      <c r="EN675" s="1376"/>
      <c r="EO675" s="1376"/>
      <c r="EP675" s="1376"/>
      <c r="EQ675" s="1376"/>
      <c r="ER675" s="1376" t="e">
        <f t="shared" si="8"/>
        <v>#VALUE!</v>
      </c>
      <c r="ES675" s="1376"/>
      <c r="ET675" s="1376"/>
      <c r="EU675" s="1376"/>
      <c r="EV675" s="1376"/>
      <c r="EW675" s="1376" t="e">
        <f t="shared" si="9"/>
        <v>#VALUE!</v>
      </c>
      <c r="EX675" s="1376"/>
      <c r="EY675" s="1376"/>
      <c r="EZ675" s="1376"/>
      <c r="FA675" s="1376"/>
    </row>
    <row r="676" spans="1:157" ht="13" customHeight="1">
      <c r="A676" s="22"/>
      <c r="B676" t="s">
        <v>85</v>
      </c>
      <c r="G676" s="1434"/>
      <c r="H676" s="1434"/>
      <c r="I676" s="1434"/>
      <c r="J676" s="1434"/>
      <c r="K676" s="1434"/>
      <c r="L676" s="1434"/>
      <c r="M676" s="1434"/>
      <c r="N676" s="1434"/>
      <c r="O676" s="1434"/>
      <c r="P676" s="1434"/>
      <c r="Q676" s="1434"/>
      <c r="R676" s="1434"/>
      <c r="T676" s="22"/>
      <c r="U676" t="s">
        <v>85</v>
      </c>
      <c r="Z676" s="1434"/>
      <c r="AA676" s="1434"/>
      <c r="AB676" s="1434"/>
      <c r="AC676" s="1434"/>
      <c r="AD676" s="1434"/>
      <c r="AE676" s="1434"/>
      <c r="AF676" s="1434"/>
      <c r="AG676" s="1434"/>
      <c r="AH676" s="1434"/>
      <c r="AI676" s="1434"/>
      <c r="AJ676" s="1434"/>
      <c r="AK676" s="143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6" t="e">
        <f t="shared" si="4"/>
        <v>#VALUE!</v>
      </c>
      <c r="DY676" s="1376"/>
      <c r="DZ676" s="1376"/>
      <c r="EA676" s="1376"/>
      <c r="EB676" s="1376"/>
      <c r="EC676" s="1376" t="e">
        <f t="shared" si="5"/>
        <v>#VALUE!</v>
      </c>
      <c r="ED676" s="1376"/>
      <c r="EE676" s="1376"/>
      <c r="EF676" s="1376"/>
      <c r="EG676" s="1376"/>
      <c r="EH676" s="1376" t="e">
        <f t="shared" si="6"/>
        <v>#VALUE!</v>
      </c>
      <c r="EI676" s="1376"/>
      <c r="EJ676" s="1376"/>
      <c r="EK676" s="1376"/>
      <c r="EL676" s="1376"/>
      <c r="EM676" s="1376" t="e">
        <f t="shared" si="7"/>
        <v>#VALUE!</v>
      </c>
      <c r="EN676" s="1376"/>
      <c r="EO676" s="1376"/>
      <c r="EP676" s="1376"/>
      <c r="EQ676" s="1376"/>
      <c r="ER676" s="1376" t="e">
        <f t="shared" si="8"/>
        <v>#VALUE!</v>
      </c>
      <c r="ES676" s="1376"/>
      <c r="ET676" s="1376"/>
      <c r="EU676" s="1376"/>
      <c r="EV676" s="1376"/>
      <c r="EW676" s="1376" t="e">
        <f t="shared" si="9"/>
        <v>#VALUE!</v>
      </c>
      <c r="EX676" s="1376"/>
      <c r="EY676" s="1376"/>
      <c r="EZ676" s="1376"/>
      <c r="FA676" s="1376"/>
    </row>
    <row r="677" spans="1:157" ht="13" customHeight="1">
      <c r="A677" s="22"/>
      <c r="B677" t="s">
        <v>579</v>
      </c>
      <c r="G677" s="1434"/>
      <c r="H677" s="1434"/>
      <c r="I677" s="1434"/>
      <c r="J677" s="1434"/>
      <c r="K677" s="1434"/>
      <c r="L677" s="1434"/>
      <c r="M677" s="1434"/>
      <c r="N677" s="1434"/>
      <c r="O677" s="1434"/>
      <c r="P677" s="1434"/>
      <c r="Q677" s="1434"/>
      <c r="R677" s="1434"/>
      <c r="T677" s="22"/>
      <c r="U677" t="s">
        <v>579</v>
      </c>
      <c r="Z677" s="1441"/>
      <c r="AA677" s="1441"/>
      <c r="AB677" s="1441"/>
      <c r="AC677" s="1441"/>
      <c r="AD677" s="1441"/>
      <c r="AE677" s="1441"/>
      <c r="AF677" s="1441"/>
      <c r="AG677" s="1441"/>
      <c r="AH677" s="1441"/>
      <c r="AI677" s="1441"/>
      <c r="AJ677" s="1441"/>
      <c r="AK677" s="144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6" t="e">
        <f t="shared" si="4"/>
        <v>#VALUE!</v>
      </c>
      <c r="DY677" s="1376"/>
      <c r="DZ677" s="1376"/>
      <c r="EA677" s="1376"/>
      <c r="EB677" s="1376"/>
      <c r="EC677" s="1376" t="e">
        <f t="shared" si="5"/>
        <v>#VALUE!</v>
      </c>
      <c r="ED677" s="1376"/>
      <c r="EE677" s="1376"/>
      <c r="EF677" s="1376"/>
      <c r="EG677" s="1376"/>
      <c r="EH677" s="1376" t="e">
        <f t="shared" si="6"/>
        <v>#VALUE!</v>
      </c>
      <c r="EI677" s="1376"/>
      <c r="EJ677" s="1376"/>
      <c r="EK677" s="1376"/>
      <c r="EL677" s="1376"/>
      <c r="EM677" s="1376" t="e">
        <f t="shared" si="7"/>
        <v>#VALUE!</v>
      </c>
      <c r="EN677" s="1376"/>
      <c r="EO677" s="1376"/>
      <c r="EP677" s="1376"/>
      <c r="EQ677" s="1376"/>
      <c r="ER677" s="1376" t="e">
        <f t="shared" si="8"/>
        <v>#VALUE!</v>
      </c>
      <c r="ES677" s="1376"/>
      <c r="ET677" s="1376"/>
      <c r="EU677" s="1376"/>
      <c r="EV677" s="1376"/>
      <c r="EW677" s="1376" t="e">
        <f t="shared" si="9"/>
        <v>#VALUE!</v>
      </c>
      <c r="EX677" s="1376"/>
      <c r="EY677" s="1376"/>
      <c r="EZ677" s="1376"/>
      <c r="FA677" s="1376"/>
    </row>
    <row r="678" spans="1:157" ht="13" customHeight="1">
      <c r="A678" s="22"/>
      <c r="B678" t="s">
        <v>17</v>
      </c>
      <c r="G678" s="1434"/>
      <c r="H678" s="1434"/>
      <c r="I678" s="1434"/>
      <c r="J678" s="1434"/>
      <c r="K678" s="1434"/>
      <c r="L678" s="1434"/>
      <c r="M678" s="1434"/>
      <c r="N678" s="1434"/>
      <c r="O678" s="1434"/>
      <c r="P678" s="1434"/>
      <c r="Q678" s="1434"/>
      <c r="R678" s="1434"/>
      <c r="T678" s="22"/>
      <c r="U678" t="s">
        <v>17</v>
      </c>
      <c r="Z678" s="1441"/>
      <c r="AA678" s="1441"/>
      <c r="AB678" s="1441"/>
      <c r="AC678" s="1441"/>
      <c r="AD678" s="1441"/>
      <c r="AE678" s="1441"/>
      <c r="AF678" s="1441"/>
      <c r="AG678" s="1441"/>
      <c r="AH678" s="1441"/>
      <c r="AI678" s="1441"/>
      <c r="AJ678" s="1441"/>
      <c r="AK678" s="144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6">
        <f>SUMIF(DX643:EB677,"&gt;0")</f>
        <v>0</v>
      </c>
      <c r="DY678" s="1376"/>
      <c r="DZ678" s="1376"/>
      <c r="EA678" s="1376"/>
      <c r="EB678" s="1376"/>
      <c r="EC678" s="1376">
        <f>SUMIF(EC643:EG677,"&gt;0")</f>
        <v>0</v>
      </c>
      <c r="ED678" s="1376"/>
      <c r="EE678" s="1376"/>
      <c r="EF678" s="1376"/>
      <c r="EG678" s="1376"/>
      <c r="EH678" s="1376">
        <f>SUMIF(EH643:EL677,"&gt;0")</f>
        <v>2488</v>
      </c>
      <c r="EI678" s="1376"/>
      <c r="EJ678" s="1376"/>
      <c r="EK678" s="1376"/>
      <c r="EL678" s="1376"/>
      <c r="EM678" s="1376">
        <f>SUMIF(EM643:EQ677,"&gt;0")</f>
        <v>2848.8955223880594</v>
      </c>
      <c r="EN678" s="1376"/>
      <c r="EO678" s="1376"/>
      <c r="EP678" s="1376"/>
      <c r="EQ678" s="1376"/>
      <c r="ER678" s="1376">
        <f>SUMIF(ER643:EV677,"&gt;0")</f>
        <v>0</v>
      </c>
      <c r="ES678" s="1376"/>
      <c r="ET678" s="1376"/>
      <c r="EU678" s="1376"/>
      <c r="EV678" s="1376"/>
      <c r="EW678" s="1376">
        <f>SUMIF(EW643:FA677,"&gt;0")</f>
        <v>0</v>
      </c>
      <c r="EX678" s="1376"/>
      <c r="EY678" s="1376"/>
      <c r="EZ678" s="1376"/>
      <c r="FA678" s="1376"/>
    </row>
    <row r="679" spans="1:157" ht="13" customHeight="1">
      <c r="A679" s="22"/>
      <c r="B679" t="s">
        <v>316</v>
      </c>
      <c r="G679" s="1398"/>
      <c r="H679" s="1398"/>
      <c r="I679" s="1398"/>
      <c r="J679" s="1398"/>
      <c r="K679" s="1398"/>
      <c r="L679" s="1398"/>
      <c r="O679" s="33" t="s">
        <v>206</v>
      </c>
      <c r="P679" s="1493"/>
      <c r="Q679" s="1493"/>
      <c r="R679" s="1493"/>
      <c r="T679" s="22"/>
      <c r="U679" t="s">
        <v>316</v>
      </c>
      <c r="Z679" s="1398"/>
      <c r="AA679" s="1398"/>
      <c r="AB679" s="1398"/>
      <c r="AC679" s="1398"/>
      <c r="AD679" s="1398"/>
      <c r="AE679" s="1398"/>
      <c r="AH679" s="33" t="s">
        <v>206</v>
      </c>
      <c r="AI679" s="1493"/>
      <c r="AJ679" s="1493"/>
      <c r="AK679" s="149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34"/>
      <c r="I680" s="1434"/>
      <c r="J680" s="1434"/>
      <c r="K680" s="1434"/>
      <c r="L680" s="1434"/>
      <c r="M680" s="1434"/>
      <c r="N680" s="1434"/>
      <c r="O680" s="1434"/>
      <c r="P680" s="1434"/>
      <c r="Q680" s="1434"/>
      <c r="R680" s="1434"/>
      <c r="T680" s="22"/>
      <c r="U680" t="s">
        <v>18</v>
      </c>
      <c r="AA680" s="1434"/>
      <c r="AB680" s="1434"/>
      <c r="AC680" s="1434"/>
      <c r="AD680" s="1434"/>
      <c r="AE680" s="1434"/>
      <c r="AF680" s="1434"/>
      <c r="AG680" s="1434"/>
      <c r="AH680" s="1434"/>
      <c r="AI680" s="1434"/>
      <c r="AJ680" s="1434"/>
      <c r="AK680" s="143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93" t="s">
        <v>668</v>
      </c>
      <c r="O681" s="1393"/>
      <c r="T681" s="22"/>
      <c r="U681" t="s">
        <v>20</v>
      </c>
      <c r="AG681" s="1393" t="s">
        <v>668</v>
      </c>
      <c r="AH681" s="1393"/>
      <c r="AZ681" s="3"/>
    </row>
    <row r="682" spans="1:157" ht="13" customHeight="1">
      <c r="A682" s="22"/>
      <c r="T682" s="22"/>
      <c r="AZ682" s="3"/>
    </row>
    <row r="683" spans="1:157" ht="13" customHeight="1">
      <c r="A683" s="55" t="s">
        <v>460</v>
      </c>
      <c r="B683" t="s">
        <v>462</v>
      </c>
      <c r="G683" s="1383">
        <f>C643</f>
        <v>0</v>
      </c>
      <c r="H683" s="1383"/>
      <c r="I683" s="1383"/>
      <c r="J683" s="1383"/>
      <c r="K683" s="1383"/>
      <c r="L683" s="1383"/>
      <c r="M683" s="1383"/>
      <c r="N683" s="1383"/>
      <c r="O683" s="1383"/>
      <c r="P683" s="1383"/>
      <c r="Q683" s="1383"/>
      <c r="R683" s="1383"/>
      <c r="T683" s="55" t="s">
        <v>645</v>
      </c>
      <c r="U683" t="s">
        <v>462</v>
      </c>
      <c r="Z683" s="1383">
        <f>C644</f>
        <v>0</v>
      </c>
      <c r="AA683" s="1383"/>
      <c r="AB683" s="1383"/>
      <c r="AC683" s="1383"/>
      <c r="AD683" s="1383"/>
      <c r="AE683" s="1383"/>
      <c r="AF683" s="1383"/>
      <c r="AG683" s="1383"/>
      <c r="AH683" s="1383"/>
      <c r="AI683" s="1383"/>
      <c r="AJ683" s="1383"/>
      <c r="AK683" s="1383"/>
      <c r="AZ683" s="3"/>
    </row>
    <row r="684" spans="1:157" ht="13" customHeight="1">
      <c r="A684" s="22"/>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row>
    <row r="685" spans="1:157" ht="13" customHeight="1">
      <c r="A685" s="22"/>
      <c r="B685" t="s">
        <v>579</v>
      </c>
      <c r="G685" s="1434"/>
      <c r="H685" s="1434"/>
      <c r="I685" s="1434"/>
      <c r="J685" s="1434"/>
      <c r="K685" s="1434"/>
      <c r="L685" s="1434"/>
      <c r="M685" s="1434"/>
      <c r="N685" s="1434"/>
      <c r="O685" s="1434"/>
      <c r="P685" s="1434"/>
      <c r="Q685" s="1434"/>
      <c r="R685" s="1434"/>
      <c r="T685" s="22"/>
      <c r="U685" t="s">
        <v>579</v>
      </c>
      <c r="Z685" s="1441"/>
      <c r="AA685" s="1441"/>
      <c r="AB685" s="1441"/>
      <c r="AC685" s="1441"/>
      <c r="AD685" s="1441"/>
      <c r="AE685" s="1441"/>
      <c r="AF685" s="1441"/>
      <c r="AG685" s="1441"/>
      <c r="AH685" s="1441"/>
      <c r="AI685" s="1441"/>
      <c r="AJ685" s="1441"/>
      <c r="AK685" s="1441"/>
      <c r="AZ685" s="3"/>
    </row>
    <row r="686" spans="1:157" ht="13" customHeight="1">
      <c r="A686" s="22"/>
      <c r="B686" t="s">
        <v>17</v>
      </c>
      <c r="G686" s="1434"/>
      <c r="H686" s="1434"/>
      <c r="I686" s="1434"/>
      <c r="J686" s="1434"/>
      <c r="K686" s="1434"/>
      <c r="L686" s="1434"/>
      <c r="M686" s="1434"/>
      <c r="N686" s="1434"/>
      <c r="O686" s="1434"/>
      <c r="P686" s="1434"/>
      <c r="Q686" s="1434"/>
      <c r="R686" s="1434"/>
      <c r="T686" s="22"/>
      <c r="U686" t="s">
        <v>17</v>
      </c>
      <c r="Z686" s="1441"/>
      <c r="AA686" s="1441"/>
      <c r="AB686" s="1441"/>
      <c r="AC686" s="1441"/>
      <c r="AD686" s="1441"/>
      <c r="AE686" s="1441"/>
      <c r="AF686" s="1441"/>
      <c r="AG686" s="1441"/>
      <c r="AH686" s="1441"/>
      <c r="AI686" s="1441"/>
      <c r="AJ686" s="1441"/>
      <c r="AK686" s="1441"/>
      <c r="AZ686" s="3"/>
    </row>
    <row r="687" spans="1:157" ht="13" customHeight="1">
      <c r="A687" s="22"/>
      <c r="B687" t="s">
        <v>316</v>
      </c>
      <c r="G687" s="1398"/>
      <c r="H687" s="1398"/>
      <c r="I687" s="1398"/>
      <c r="J687" s="1398"/>
      <c r="K687" s="1398"/>
      <c r="L687" s="1398"/>
      <c r="O687" s="33" t="s">
        <v>206</v>
      </c>
      <c r="P687" s="1493"/>
      <c r="Q687" s="1493"/>
      <c r="R687" s="1493"/>
      <c r="T687" s="22"/>
      <c r="U687" t="s">
        <v>316</v>
      </c>
      <c r="Z687" s="1398"/>
      <c r="AA687" s="1398"/>
      <c r="AB687" s="1398"/>
      <c r="AC687" s="1398"/>
      <c r="AD687" s="1398"/>
      <c r="AE687" s="1398"/>
      <c r="AH687" s="33" t="s">
        <v>206</v>
      </c>
      <c r="AI687" s="1493"/>
      <c r="AJ687" s="1493"/>
      <c r="AK687" s="1493"/>
      <c r="AZ687" s="3"/>
    </row>
    <row r="688" spans="1:157" ht="13" customHeight="1">
      <c r="A688" s="22"/>
      <c r="B688" t="s">
        <v>18</v>
      </c>
      <c r="H688" s="1434"/>
      <c r="I688" s="1434"/>
      <c r="J688" s="1434"/>
      <c r="K688" s="1434"/>
      <c r="L688" s="1434"/>
      <c r="M688" s="1434"/>
      <c r="N688" s="1434"/>
      <c r="O688" s="1434"/>
      <c r="P688" s="1434"/>
      <c r="Q688" s="1434"/>
      <c r="R688" s="1434"/>
      <c r="T688" s="22"/>
      <c r="U688" t="s">
        <v>18</v>
      </c>
      <c r="AA688" s="1434"/>
      <c r="AB688" s="1434"/>
      <c r="AC688" s="1434"/>
      <c r="AD688" s="1434"/>
      <c r="AE688" s="1434"/>
      <c r="AF688" s="1434"/>
      <c r="AG688" s="1434"/>
      <c r="AH688" s="1434"/>
      <c r="AI688" s="1434"/>
      <c r="AJ688" s="1434"/>
      <c r="AK688" s="1434"/>
      <c r="AZ688" s="3"/>
    </row>
    <row r="689" spans="1:52" ht="13" customHeight="1">
      <c r="A689" s="22"/>
      <c r="B689" t="s">
        <v>20</v>
      </c>
      <c r="N689" s="1393" t="s">
        <v>668</v>
      </c>
      <c r="O689" s="1393"/>
      <c r="T689" s="22"/>
      <c r="U689" t="s">
        <v>20</v>
      </c>
      <c r="AG689" s="1393" t="s">
        <v>668</v>
      </c>
      <c r="AH689" s="1393"/>
      <c r="AZ689" s="3"/>
    </row>
    <row r="690" spans="1:52" ht="13" customHeight="1">
      <c r="A690" s="22"/>
      <c r="T690" s="22"/>
      <c r="AZ690" s="3"/>
    </row>
    <row r="691" spans="1:52" ht="13" customHeight="1">
      <c r="A691" s="55" t="s">
        <v>362</v>
      </c>
      <c r="B691" t="s">
        <v>462</v>
      </c>
      <c r="G691" s="1383">
        <f>C645</f>
        <v>0</v>
      </c>
      <c r="H691" s="1383"/>
      <c r="I691" s="1383"/>
      <c r="J691" s="1383"/>
      <c r="K691" s="1383"/>
      <c r="L691" s="1383"/>
      <c r="M691" s="1383"/>
      <c r="N691" s="1383"/>
      <c r="O691" s="1383"/>
      <c r="P691" s="1383"/>
      <c r="Q691" s="1383"/>
      <c r="R691" s="1383"/>
      <c r="T691" s="55" t="s">
        <v>363</v>
      </c>
      <c r="U691" t="s">
        <v>462</v>
      </c>
      <c r="Z691" s="1383">
        <f>C646</f>
        <v>0</v>
      </c>
      <c r="AA691" s="1383"/>
      <c r="AB691" s="1383"/>
      <c r="AC691" s="1383"/>
      <c r="AD691" s="1383"/>
      <c r="AE691" s="1383"/>
      <c r="AF691" s="1383"/>
      <c r="AG691" s="1383"/>
      <c r="AH691" s="1383"/>
      <c r="AI691" s="1383"/>
      <c r="AJ691" s="1383"/>
      <c r="AK691" s="1383"/>
      <c r="AZ691" s="3"/>
    </row>
    <row r="692" spans="1:52" ht="13" customHeight="1">
      <c r="B692" t="s">
        <v>85</v>
      </c>
      <c r="G692" s="1434"/>
      <c r="H692" s="1434"/>
      <c r="I692" s="1434"/>
      <c r="J692" s="1434"/>
      <c r="K692" s="1434"/>
      <c r="L692" s="1434"/>
      <c r="M692" s="1434"/>
      <c r="N692" s="1434"/>
      <c r="O692" s="1434"/>
      <c r="P692" s="1434"/>
      <c r="Q692" s="1434"/>
      <c r="R692" s="1434"/>
      <c r="T692" s="22"/>
      <c r="U692" t="s">
        <v>85</v>
      </c>
      <c r="Z692" s="1434"/>
      <c r="AA692" s="1434"/>
      <c r="AB692" s="1434"/>
      <c r="AC692" s="1434"/>
      <c r="AD692" s="1434"/>
      <c r="AE692" s="1434"/>
      <c r="AF692" s="1434"/>
      <c r="AG692" s="1434"/>
      <c r="AH692" s="1434"/>
      <c r="AI692" s="1434"/>
      <c r="AJ692" s="1434"/>
      <c r="AK692" s="1434"/>
      <c r="AZ692" s="3"/>
    </row>
    <row r="693" spans="1:52" ht="13" customHeight="1">
      <c r="B693" t="s">
        <v>579</v>
      </c>
      <c r="G693" s="1434"/>
      <c r="H693" s="1434"/>
      <c r="I693" s="1434"/>
      <c r="J693" s="1434"/>
      <c r="K693" s="1434"/>
      <c r="L693" s="1434"/>
      <c r="M693" s="1434"/>
      <c r="N693" s="1434"/>
      <c r="O693" s="1434"/>
      <c r="P693" s="1434"/>
      <c r="Q693" s="1434"/>
      <c r="R693" s="1434"/>
      <c r="U693" t="s">
        <v>579</v>
      </c>
      <c r="Z693" s="1441"/>
      <c r="AA693" s="1441"/>
      <c r="AB693" s="1441"/>
      <c r="AC693" s="1441"/>
      <c r="AD693" s="1441"/>
      <c r="AE693" s="1441"/>
      <c r="AF693" s="1441"/>
      <c r="AG693" s="1441"/>
      <c r="AH693" s="1441"/>
      <c r="AI693" s="1441"/>
      <c r="AJ693" s="1441"/>
      <c r="AK693" s="1441"/>
      <c r="AZ693" s="3"/>
    </row>
    <row r="694" spans="1:52" ht="13" customHeight="1">
      <c r="B694" t="s">
        <v>17</v>
      </c>
      <c r="G694" s="1434"/>
      <c r="H694" s="1434"/>
      <c r="I694" s="1434"/>
      <c r="J694" s="1434"/>
      <c r="K694" s="1434"/>
      <c r="L694" s="1434"/>
      <c r="M694" s="1434"/>
      <c r="N694" s="1434"/>
      <c r="O694" s="1434"/>
      <c r="P694" s="1434"/>
      <c r="Q694" s="1434"/>
      <c r="R694" s="1434"/>
      <c r="U694" t="s">
        <v>17</v>
      </c>
      <c r="Z694" s="1441"/>
      <c r="AA694" s="1441"/>
      <c r="AB694" s="1441"/>
      <c r="AC694" s="1441"/>
      <c r="AD694" s="1441"/>
      <c r="AE694" s="1441"/>
      <c r="AF694" s="1441"/>
      <c r="AG694" s="1441"/>
      <c r="AH694" s="1441"/>
      <c r="AI694" s="1441"/>
      <c r="AJ694" s="1441"/>
      <c r="AK694" s="1441"/>
      <c r="AZ694" s="3"/>
    </row>
    <row r="695" spans="1:52" ht="13" customHeight="1">
      <c r="B695" t="s">
        <v>316</v>
      </c>
      <c r="G695" s="1398"/>
      <c r="H695" s="1398"/>
      <c r="I695" s="1398"/>
      <c r="J695" s="1398"/>
      <c r="K695" s="1398"/>
      <c r="L695" s="1398"/>
      <c r="O695" s="33" t="s">
        <v>206</v>
      </c>
      <c r="P695" s="1493"/>
      <c r="Q695" s="1493"/>
      <c r="R695" s="1493"/>
      <c r="U695" t="s">
        <v>316</v>
      </c>
      <c r="Z695" s="1398"/>
      <c r="AA695" s="1398"/>
      <c r="AB695" s="1398"/>
      <c r="AC695" s="1398"/>
      <c r="AD695" s="1398"/>
      <c r="AE695" s="1398"/>
      <c r="AH695" s="33" t="s">
        <v>206</v>
      </c>
      <c r="AI695" s="1493"/>
      <c r="AJ695" s="1493"/>
      <c r="AK695" s="1493"/>
      <c r="AZ695" s="3"/>
    </row>
    <row r="696" spans="1:52" ht="13" customHeight="1">
      <c r="B696" t="s">
        <v>18</v>
      </c>
      <c r="H696" s="1434"/>
      <c r="I696" s="1434"/>
      <c r="J696" s="1434"/>
      <c r="K696" s="1434"/>
      <c r="L696" s="1434"/>
      <c r="M696" s="1434"/>
      <c r="N696" s="1434"/>
      <c r="O696" s="1434"/>
      <c r="P696" s="1434"/>
      <c r="Q696" s="1434"/>
      <c r="R696" s="1434"/>
      <c r="U696" t="s">
        <v>18</v>
      </c>
      <c r="AA696" s="1434"/>
      <c r="AB696" s="1434"/>
      <c r="AC696" s="1434"/>
      <c r="AD696" s="1434"/>
      <c r="AE696" s="1434"/>
      <c r="AF696" s="1434"/>
      <c r="AG696" s="1434"/>
      <c r="AH696" s="1434"/>
      <c r="AI696" s="1434"/>
      <c r="AJ696" s="1434"/>
      <c r="AK696" s="1434"/>
      <c r="AZ696" s="3"/>
    </row>
    <row r="697" spans="1:52" ht="13" customHeight="1">
      <c r="B697" t="s">
        <v>20</v>
      </c>
      <c r="N697" s="1393" t="s">
        <v>668</v>
      </c>
      <c r="O697" s="1393"/>
      <c r="U697" t="s">
        <v>20</v>
      </c>
      <c r="AG697" s="1393" t="s">
        <v>668</v>
      </c>
      <c r="AH697" s="1393"/>
      <c r="AZ697" s="3"/>
    </row>
    <row r="698" spans="1:52" ht="13" customHeight="1">
      <c r="AZ698" s="3"/>
    </row>
    <row r="699" spans="1:52" ht="13" customHeight="1">
      <c r="A699" s="2" t="s">
        <v>575</v>
      </c>
      <c r="C699" s="2" t="s">
        <v>327</v>
      </c>
      <c r="E699" s="130"/>
      <c r="F699" s="130"/>
      <c r="G699" s="130"/>
      <c r="H699" s="130"/>
      <c r="AZ699" s="3"/>
    </row>
    <row r="700" spans="1:52" ht="13" customHeight="1">
      <c r="B700" s="135"/>
      <c r="C700" s="135"/>
      <c r="D700" s="1030" t="s">
        <v>2611</v>
      </c>
      <c r="E700" s="135"/>
      <c r="F700" s="135"/>
      <c r="G700" s="135"/>
      <c r="H700" s="135"/>
      <c r="AZ700" s="3"/>
    </row>
    <row r="701" spans="1:52" ht="13" customHeight="1">
      <c r="B701" s="135"/>
      <c r="C701" s="135"/>
      <c r="E701" s="136" t="s">
        <v>434</v>
      </c>
      <c r="F701" s="135"/>
      <c r="G701" s="135"/>
      <c r="H701" s="135"/>
      <c r="AE701" s="1393" t="s">
        <v>544</v>
      </c>
      <c r="AF701" s="1393"/>
      <c r="AZ701" s="3"/>
    </row>
    <row r="702" spans="1:52" ht="13" customHeight="1">
      <c r="B702" s="135"/>
      <c r="C702" s="135"/>
      <c r="D702" s="136" t="s">
        <v>437</v>
      </c>
      <c r="E702" s="135"/>
      <c r="F702" s="135"/>
      <c r="G702" s="135"/>
      <c r="H702" s="135"/>
      <c r="AE702" s="1393" t="s">
        <v>668</v>
      </c>
      <c r="AF702" s="1393"/>
      <c r="AZ702" s="3"/>
    </row>
    <row r="703" spans="1:52" ht="13" customHeight="1">
      <c r="B703" s="135"/>
      <c r="C703" s="135"/>
      <c r="D703" s="136" t="s">
        <v>919</v>
      </c>
      <c r="E703" s="135"/>
      <c r="F703" s="135"/>
      <c r="G703" s="135"/>
      <c r="H703" s="135"/>
      <c r="AE703" s="1543">
        <v>46056</v>
      </c>
      <c r="AF703" s="1543"/>
      <c r="AG703" s="1543"/>
      <c r="AH703" s="1543"/>
      <c r="AI703" s="1543"/>
    </row>
    <row r="704" spans="1:52" ht="13" customHeight="1">
      <c r="B704" s="135"/>
      <c r="C704" s="135"/>
      <c r="D704" s="317" t="s">
        <v>981</v>
      </c>
      <c r="E704" s="135"/>
      <c r="F704" s="135"/>
      <c r="G704" s="135"/>
      <c r="H704" s="135"/>
      <c r="AE704" s="1665">
        <v>46154</v>
      </c>
      <c r="AF704" s="1665"/>
      <c r="AG704" s="1665"/>
      <c r="AH704" s="1665"/>
      <c r="AI704" s="1665"/>
    </row>
    <row r="705" spans="1:110" ht="13" customHeight="1">
      <c r="B705" s="135"/>
      <c r="C705" s="135"/>
    </row>
    <row r="706" spans="1:110" ht="13" customHeight="1">
      <c r="B706" s="135"/>
      <c r="C706" s="135"/>
      <c r="D706" s="136" t="s">
        <v>815</v>
      </c>
      <c r="E706" s="135"/>
      <c r="F706" s="135"/>
      <c r="G706" s="135"/>
      <c r="H706" s="135"/>
      <c r="AE706" s="1543">
        <v>46334</v>
      </c>
      <c r="AF706" s="1543"/>
      <c r="AG706" s="1543"/>
      <c r="AH706" s="1543"/>
      <c r="AI706" s="1543"/>
    </row>
    <row r="707" spans="1:110" ht="13" customHeight="1">
      <c r="B707" s="135"/>
      <c r="C707" s="135"/>
      <c r="D707" s="136" t="s">
        <v>435</v>
      </c>
      <c r="E707" s="135"/>
      <c r="F707" s="135"/>
      <c r="G707" s="135"/>
      <c r="H707" s="135"/>
      <c r="AE707" s="1855">
        <v>0.29699999999999999</v>
      </c>
      <c r="AF707" s="1855"/>
      <c r="AG707" s="1855"/>
      <c r="AH707" s="1855"/>
      <c r="AI707" s="1855"/>
    </row>
    <row r="708" spans="1:110" ht="13" customHeight="1">
      <c r="B708" s="135"/>
      <c r="C708" s="135"/>
      <c r="D708" s="136" t="s">
        <v>436</v>
      </c>
      <c r="E708" s="135"/>
      <c r="F708" s="135"/>
      <c r="G708" s="135"/>
      <c r="H708" s="135"/>
      <c r="W708" s="1383" t="str">
        <f>H344</f>
        <v>California Municipal Finance Authority</v>
      </c>
      <c r="X708" s="1383"/>
      <c r="Y708" s="1383"/>
      <c r="Z708" s="1383"/>
      <c r="AA708" s="1383"/>
      <c r="AB708" s="1383"/>
      <c r="AC708" s="1383"/>
      <c r="AD708" s="1383"/>
      <c r="AE708" s="1383"/>
      <c r="AF708" s="1383"/>
      <c r="AG708" s="1383"/>
      <c r="AH708" s="1383"/>
      <c r="AI708" s="1383"/>
      <c r="AJ708" s="1383"/>
      <c r="AK708" s="1383"/>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93" t="s">
        <v>668</v>
      </c>
      <c r="AF710" s="1393"/>
    </row>
    <row r="711" spans="1:110" ht="13" customHeight="1">
      <c r="B711" s="135"/>
      <c r="C711" s="135"/>
      <c r="D711" s="136" t="s">
        <v>441</v>
      </c>
      <c r="E711" s="135"/>
      <c r="F711" s="135"/>
      <c r="G711" s="135"/>
      <c r="H711" s="135"/>
      <c r="W711" s="1434" t="s">
        <v>590</v>
      </c>
      <c r="X711" s="1434"/>
      <c r="Y711" s="1434"/>
      <c r="Z711" s="1434"/>
      <c r="AA711" s="1434"/>
      <c r="AB711" s="1434"/>
      <c r="AC711" s="1434"/>
      <c r="AD711" s="1434"/>
      <c r="AE711" s="1434"/>
      <c r="AF711" s="1434"/>
      <c r="AG711" s="1434"/>
      <c r="AH711" s="1434"/>
      <c r="AI711" s="1434"/>
      <c r="AJ711" s="1434"/>
      <c r="AK711" s="1434"/>
    </row>
    <row r="712" spans="1:110" ht="13" customHeight="1">
      <c r="B712" s="135"/>
      <c r="C712" s="135"/>
      <c r="D712" s="136" t="s">
        <v>87</v>
      </c>
      <c r="E712" s="135"/>
      <c r="F712" s="135"/>
      <c r="G712" s="135"/>
      <c r="H712" s="135"/>
      <c r="J712" s="1434"/>
      <c r="K712" s="1434"/>
      <c r="L712" s="1434"/>
      <c r="M712" s="1434"/>
      <c r="N712" s="1434"/>
      <c r="O712" s="1434"/>
      <c r="P712" s="1434"/>
      <c r="Q712" s="1434"/>
      <c r="R712" s="1434"/>
      <c r="S712" s="1434"/>
      <c r="T712" s="1434"/>
      <c r="U712" s="1434"/>
      <c r="V712" s="1434"/>
      <c r="W712" s="1434"/>
      <c r="X712" s="1434"/>
      <c r="BB712" s="34"/>
      <c r="BC712" s="34"/>
      <c r="BD712" s="34"/>
      <c r="BE712" s="3"/>
      <c r="BF712" s="3"/>
      <c r="BJ712" s="3"/>
      <c r="BK712" s="3"/>
      <c r="BL712" s="3"/>
      <c r="BM712" s="3"/>
      <c r="BN712" s="34"/>
      <c r="BO712" s="34"/>
    </row>
    <row r="713" spans="1:110" ht="13" customHeight="1">
      <c r="B713" s="135"/>
      <c r="C713" s="135"/>
      <c r="D713" s="136" t="s">
        <v>88</v>
      </c>
      <c r="J713" s="1398"/>
      <c r="K713" s="1398"/>
      <c r="L713" s="1398"/>
      <c r="M713" s="1398"/>
      <c r="N713" s="1398"/>
      <c r="O713" s="1398"/>
      <c r="P713" s="4" t="s">
        <v>206</v>
      </c>
      <c r="Q713" s="4"/>
      <c r="R713" s="1493"/>
      <c r="S713" s="1493"/>
      <c r="T713" s="149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34" t="s">
        <v>307</v>
      </c>
      <c r="X714" s="1434"/>
      <c r="Y714" s="1434"/>
      <c r="Z714" s="1434"/>
      <c r="AA714" s="1434"/>
      <c r="AB714" s="1434"/>
      <c r="AC714" s="1434"/>
      <c r="AD714" s="1434"/>
      <c r="AE714" s="1434"/>
      <c r="AF714" s="1434"/>
      <c r="AG714" s="1434"/>
      <c r="AH714" s="1434"/>
      <c r="AI714" s="1434"/>
      <c r="AJ714" s="1434"/>
      <c r="AK714" s="143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34" t="s">
        <v>334</v>
      </c>
      <c r="F715" s="1434"/>
      <c r="G715" s="1434"/>
      <c r="H715" s="1434"/>
      <c r="I715" s="1434"/>
      <c r="J715" s="1434"/>
      <c r="K715" s="1434"/>
      <c r="L715" s="1434"/>
      <c r="M715" s="1434"/>
      <c r="N715" s="1434"/>
      <c r="O715" s="1434"/>
      <c r="P715" s="1434"/>
      <c r="Q715" s="1434"/>
      <c r="R715" s="1434"/>
      <c r="S715" s="1434"/>
      <c r="T715" s="1434"/>
      <c r="U715" s="1434"/>
      <c r="V715" s="1434"/>
      <c r="W715" s="1434"/>
      <c r="X715" s="1434"/>
      <c r="Y715" s="1434"/>
      <c r="Z715" s="1434"/>
      <c r="AA715" s="1434"/>
      <c r="AB715" s="1434"/>
      <c r="AC715" s="1434"/>
      <c r="AD715" s="1434"/>
      <c r="AE715" s="1434"/>
      <c r="AF715" s="1434"/>
      <c r="AG715" s="1434"/>
      <c r="AH715" s="1434"/>
      <c r="AI715" s="1434"/>
      <c r="AJ715" s="1434"/>
      <c r="AK715" s="143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01" t="s">
        <v>389</v>
      </c>
      <c r="C722" s="1385"/>
      <c r="D722" s="1385"/>
      <c r="E722" s="1385"/>
      <c r="F722" s="1386"/>
      <c r="G722" s="1601" t="s">
        <v>285</v>
      </c>
      <c r="H722" s="1385"/>
      <c r="I722" s="1385"/>
      <c r="J722" s="1386"/>
      <c r="K722" s="1606" t="s">
        <v>1666</v>
      </c>
      <c r="L722" s="1607"/>
      <c r="M722" s="1607"/>
      <c r="N722" s="1608"/>
      <c r="O722" s="1601" t="s">
        <v>446</v>
      </c>
      <c r="P722" s="1385"/>
      <c r="Q722" s="1385"/>
      <c r="R722" s="1385"/>
      <c r="S722" s="1386"/>
      <c r="T722" s="1384" t="s">
        <v>1921</v>
      </c>
      <c r="U722" s="1385"/>
      <c r="V722" s="1385"/>
      <c r="W722" s="1386"/>
      <c r="X722" s="1384" t="s">
        <v>1923</v>
      </c>
      <c r="Y722" s="1385"/>
      <c r="Z722" s="1385"/>
      <c r="AA722" s="1385"/>
      <c r="AB722" s="1386"/>
      <c r="AC722" s="1384" t="s">
        <v>1922</v>
      </c>
      <c r="AD722" s="1385"/>
      <c r="AE722" s="1385"/>
      <c r="AF722" s="1385"/>
      <c r="AG722" s="1386"/>
      <c r="AH722" s="1384" t="s">
        <v>1924</v>
      </c>
      <c r="AI722" s="1385"/>
      <c r="AJ722" s="1386"/>
      <c r="AK722" s="1384" t="s">
        <v>1951</v>
      </c>
      <c r="AL722" s="1385"/>
      <c r="AM722" s="1385"/>
      <c r="AN722" s="1385"/>
      <c r="AO722" s="138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87"/>
      <c r="C723" s="1388"/>
      <c r="D723" s="1388"/>
      <c r="E723" s="1388"/>
      <c r="F723" s="1389"/>
      <c r="G723" s="1387"/>
      <c r="H723" s="1388"/>
      <c r="I723" s="1388"/>
      <c r="J723" s="1389"/>
      <c r="K723" s="1609"/>
      <c r="L723" s="1610"/>
      <c r="M723" s="1610"/>
      <c r="N723" s="1611"/>
      <c r="O723" s="1387"/>
      <c r="P723" s="1388"/>
      <c r="Q723" s="1388"/>
      <c r="R723" s="1388"/>
      <c r="S723" s="1389"/>
      <c r="T723" s="1387"/>
      <c r="U723" s="1388"/>
      <c r="V723" s="1388"/>
      <c r="W723" s="1389"/>
      <c r="X723" s="1387"/>
      <c r="Y723" s="1388"/>
      <c r="Z723" s="1388"/>
      <c r="AA723" s="1388"/>
      <c r="AB723" s="1389"/>
      <c r="AC723" s="1387"/>
      <c r="AD723" s="1388"/>
      <c r="AE723" s="1388"/>
      <c r="AF723" s="1388"/>
      <c r="AG723" s="1389"/>
      <c r="AH723" s="1387"/>
      <c r="AI723" s="1388"/>
      <c r="AJ723" s="1389"/>
      <c r="AK723" s="1387"/>
      <c r="AL723" s="1388"/>
      <c r="AM723" s="1388"/>
      <c r="AN723" s="1388"/>
      <c r="AO723" s="138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87"/>
      <c r="C724" s="1388"/>
      <c r="D724" s="1388"/>
      <c r="E724" s="1388"/>
      <c r="F724" s="1389"/>
      <c r="G724" s="1387"/>
      <c r="H724" s="1388"/>
      <c r="I724" s="1388"/>
      <c r="J724" s="1389"/>
      <c r="K724" s="1609"/>
      <c r="L724" s="1610"/>
      <c r="M724" s="1610"/>
      <c r="N724" s="1611"/>
      <c r="O724" s="1387"/>
      <c r="P724" s="1388"/>
      <c r="Q724" s="1388"/>
      <c r="R724" s="1388"/>
      <c r="S724" s="1389"/>
      <c r="T724" s="1387"/>
      <c r="U724" s="1388"/>
      <c r="V724" s="1388"/>
      <c r="W724" s="1389"/>
      <c r="X724" s="1387"/>
      <c r="Y724" s="1388"/>
      <c r="Z724" s="1388"/>
      <c r="AA724" s="1388"/>
      <c r="AB724" s="1389"/>
      <c r="AC724" s="1387"/>
      <c r="AD724" s="1388"/>
      <c r="AE724" s="1388"/>
      <c r="AF724" s="1388"/>
      <c r="AG724" s="1389"/>
      <c r="AH724" s="1387"/>
      <c r="AI724" s="1388"/>
      <c r="AJ724" s="1389"/>
      <c r="AK724" s="1387"/>
      <c r="AL724" s="1388"/>
      <c r="AM724" s="1388"/>
      <c r="AN724" s="1388"/>
      <c r="AO724" s="1389"/>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90"/>
      <c r="C725" s="1391"/>
      <c r="D725" s="1391"/>
      <c r="E725" s="1391"/>
      <c r="F725" s="1392"/>
      <c r="G725" s="1390"/>
      <c r="H725" s="1391"/>
      <c r="I725" s="1391"/>
      <c r="J725" s="1392"/>
      <c r="K725" s="1609"/>
      <c r="L725" s="1610"/>
      <c r="M725" s="1610"/>
      <c r="N725" s="1611"/>
      <c r="O725" s="1390"/>
      <c r="P725" s="1391"/>
      <c r="Q725" s="1391"/>
      <c r="R725" s="1391"/>
      <c r="S725" s="1392"/>
      <c r="T725" s="1390"/>
      <c r="U725" s="1391"/>
      <c r="V725" s="1391"/>
      <c r="W725" s="1392"/>
      <c r="X725" s="1390"/>
      <c r="Y725" s="1391"/>
      <c r="Z725" s="1391"/>
      <c r="AA725" s="1391"/>
      <c r="AB725" s="1392"/>
      <c r="AC725" s="1390"/>
      <c r="AD725" s="1391"/>
      <c r="AE725" s="1391"/>
      <c r="AF725" s="1391"/>
      <c r="AG725" s="1392"/>
      <c r="AH725" s="1390"/>
      <c r="AI725" s="1391"/>
      <c r="AJ725" s="1392"/>
      <c r="AK725" s="1390"/>
      <c r="AL725" s="1391"/>
      <c r="AM725" s="1391"/>
      <c r="AN725" s="1391"/>
      <c r="AO725" s="1392"/>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84" t="s">
        <v>632</v>
      </c>
      <c r="CQ725" s="1685"/>
      <c r="CR725" s="1685"/>
      <c r="CS725" s="1685"/>
      <c r="CT725" s="1686"/>
      <c r="CU725" s="1501" t="s">
        <v>325</v>
      </c>
      <c r="CV725" s="1501"/>
      <c r="CW725" s="1501"/>
      <c r="CX725" s="1501"/>
      <c r="CY725" s="1501"/>
      <c r="CZ725" s="1501" t="s">
        <v>163</v>
      </c>
      <c r="DA725" s="1501"/>
      <c r="DB725" s="1501"/>
      <c r="DC725" s="1501"/>
      <c r="DD725" s="1501"/>
      <c r="DE725" s="1501" t="s">
        <v>164</v>
      </c>
      <c r="DF725" s="1501"/>
      <c r="DG725" s="1501"/>
      <c r="DH725" s="1501"/>
      <c r="DI725" s="1501"/>
      <c r="DJ725" s="1501" t="s">
        <v>459</v>
      </c>
      <c r="DK725" s="1501"/>
      <c r="DL725" s="1501"/>
      <c r="DM725" s="1501"/>
      <c r="DN725" s="1501"/>
      <c r="DO725" s="1501" t="s">
        <v>30</v>
      </c>
      <c r="DP725" s="1501"/>
      <c r="DQ725" s="1501"/>
      <c r="DR725" s="1501"/>
      <c r="DS725" s="1501"/>
      <c r="DT725" s="89"/>
      <c r="DU725" s="1501" t="s">
        <v>632</v>
      </c>
      <c r="DV725" s="1501"/>
      <c r="DW725" s="1501"/>
      <c r="DX725" s="1501"/>
      <c r="DY725" s="1501"/>
      <c r="DZ725" s="1501" t="s">
        <v>325</v>
      </c>
      <c r="EA725" s="1501"/>
      <c r="EB725" s="1501"/>
      <c r="EC725" s="1501"/>
      <c r="ED725" s="1501"/>
      <c r="EE725" s="1501" t="s">
        <v>163</v>
      </c>
      <c r="EF725" s="1501"/>
      <c r="EG725" s="1501"/>
      <c r="EH725" s="1501"/>
      <c r="EI725" s="1501"/>
      <c r="EJ725" s="1501" t="s">
        <v>164</v>
      </c>
      <c r="EK725" s="1501"/>
      <c r="EL725" s="1501"/>
      <c r="EM725" s="1501"/>
      <c r="EN725" s="1501"/>
      <c r="EO725" s="1501" t="s">
        <v>459</v>
      </c>
      <c r="EP725" s="1501"/>
      <c r="EQ725" s="1501"/>
      <c r="ER725" s="1501"/>
      <c r="ES725" s="1501"/>
      <c r="ET725" s="1501" t="s">
        <v>30</v>
      </c>
      <c r="EU725" s="1501"/>
      <c r="EV725" s="1501"/>
      <c r="EW725" s="1501"/>
      <c r="EX725" s="1501"/>
      <c r="EY725" s="4"/>
      <c r="EZ725" s="1501" t="s">
        <v>632</v>
      </c>
      <c r="FA725" s="1501"/>
      <c r="FB725" s="1501"/>
      <c r="FC725" s="1501"/>
      <c r="FD725" s="1501"/>
      <c r="FE725" s="1501" t="s">
        <v>325</v>
      </c>
      <c r="FF725" s="1501"/>
      <c r="FG725" s="1501"/>
      <c r="FH725" s="1501"/>
      <c r="FI725" s="1501"/>
      <c r="FJ725" s="1501" t="s">
        <v>163</v>
      </c>
      <c r="FK725" s="1501"/>
      <c r="FL725" s="1501"/>
      <c r="FM725" s="1501"/>
      <c r="FN725" s="1501"/>
      <c r="FO725" s="1501" t="s">
        <v>164</v>
      </c>
      <c r="FP725" s="1501"/>
      <c r="FQ725" s="1501"/>
      <c r="FR725" s="1501"/>
      <c r="FS725" s="1501"/>
      <c r="FT725" s="1501" t="s">
        <v>459</v>
      </c>
      <c r="FU725" s="1501"/>
      <c r="FV725" s="1501"/>
      <c r="FW725" s="1501"/>
      <c r="FX725" s="1501"/>
      <c r="FY725" s="1501" t="s">
        <v>30</v>
      </c>
      <c r="FZ725" s="1501"/>
      <c r="GA725" s="1501"/>
      <c r="GB725" s="1501"/>
      <c r="GC725" s="1501"/>
    </row>
    <row r="726" spans="1:185" ht="13" customHeight="1">
      <c r="A726" s="4"/>
      <c r="B726" s="1371" t="s">
        <v>163</v>
      </c>
      <c r="C726" s="1372"/>
      <c r="D726" s="1372"/>
      <c r="E726" s="1372"/>
      <c r="F726" s="1373"/>
      <c r="G726" s="1597">
        <v>16</v>
      </c>
      <c r="H726" s="1598"/>
      <c r="I726" s="1598"/>
      <c r="J726" s="1599"/>
      <c r="K726" s="1365">
        <v>794</v>
      </c>
      <c r="L726" s="1366"/>
      <c r="M726" s="1366"/>
      <c r="N726" s="1367"/>
      <c r="O726" s="1368">
        <v>2933</v>
      </c>
      <c r="P726" s="1369"/>
      <c r="Q726" s="1369"/>
      <c r="R726" s="1369"/>
      <c r="S726" s="1370"/>
      <c r="T726" s="1368">
        <v>182</v>
      </c>
      <c r="U726" s="1369"/>
      <c r="V726" s="1369"/>
      <c r="W726" s="1370"/>
      <c r="X726" s="1417">
        <f t="shared" ref="X726:X749" si="10">O726+T726</f>
        <v>3115</v>
      </c>
      <c r="Y726" s="1418"/>
      <c r="Z726" s="1418"/>
      <c r="AA726" s="1418"/>
      <c r="AB726" s="1419"/>
      <c r="AC726" s="1618">
        <v>0.7</v>
      </c>
      <c r="AD726" s="1619"/>
      <c r="AE726" s="1619"/>
      <c r="AF726" s="1619"/>
      <c r="AG726" s="1620"/>
      <c r="AH726" s="1399">
        <f>IF($AC726&gt;0,($X726/$AZ726), "")</f>
        <v>0.7</v>
      </c>
      <c r="AI726" s="1400"/>
      <c r="AJ726" s="1401"/>
      <c r="AK726" s="1371" t="s">
        <v>590</v>
      </c>
      <c r="AL726" s="1372"/>
      <c r="AM726" s="1372"/>
      <c r="AN726" s="1372"/>
      <c r="AO726" s="1373"/>
      <c r="AP726" s="3"/>
      <c r="AQ726" s="3"/>
      <c r="AR726" s="3"/>
      <c r="AS726" s="3"/>
      <c r="AZ726" s="118">
        <f t="shared" ref="AZ726:AZ760" si="11">IF($G726=0,"N/A",VLOOKUP($T$189,TC_Rent,(MATCH($B726,bedrooms,FALSE)),FALSE))</f>
        <v>4450</v>
      </c>
      <c r="BA726" s="3"/>
      <c r="BB726" s="3"/>
      <c r="BC726" s="3"/>
      <c r="BD726" s="3"/>
      <c r="BE726" s="204"/>
      <c r="BF726" s="293">
        <f t="shared" ref="BF726:BF760" si="12">G726</f>
        <v>16</v>
      </c>
      <c r="BG726" s="297">
        <f t="shared" ref="BG726:BG760" si="13">IF($BF$761=0,0,BF726/$BF$761)</f>
        <v>0.15841584158415842</v>
      </c>
      <c r="BH726" s="298">
        <f t="shared" ref="BH726:BH760" si="14">IF(BG726=0,"",BG726*AC726)</f>
        <v>0.11089108910891088</v>
      </c>
      <c r="BI726" s="3"/>
      <c r="BJ726" s="3"/>
      <c r="BK726" s="3"/>
      <c r="BL726" s="3"/>
      <c r="BM726" s="3"/>
      <c r="BN726" s="3"/>
      <c r="BS726" s="293">
        <f t="shared" ref="BS726:BS760" si="15">G726</f>
        <v>16</v>
      </c>
      <c r="BT726" s="297">
        <f t="shared" ref="BT726:BT760" si="16">IF($BS$761=0,0,BS726/$BS$761)</f>
        <v>0.15841584158415842</v>
      </c>
      <c r="BU726" s="298">
        <f t="shared" ref="BU726:BU760" si="17">IF(BT726=0,"",BT726*AH726)</f>
        <v>0.11089108910891088</v>
      </c>
      <c r="CC726" s="3"/>
      <c r="CD726" s="3"/>
      <c r="CE726" s="3"/>
      <c r="CF726" s="3"/>
      <c r="CG726" s="1358">
        <f>IF(AND(AC726&lt;=0.5,AC726&gt;=0.36),1,0)</f>
        <v>0</v>
      </c>
      <c r="CH726" s="1360"/>
      <c r="CI726" s="1342">
        <f>IF(CG726=1,G726,0)</f>
        <v>0</v>
      </c>
      <c r="CJ726" s="1344"/>
      <c r="CK726" s="1358">
        <f t="shared" ref="CK726:CK760" si="18">IF(AND(AC726&lt;=0.35,AC726&gt;0),1,0)</f>
        <v>0</v>
      </c>
      <c r="CL726" s="1360"/>
      <c r="CM726" s="1342">
        <f t="shared" ref="CM726:CM760" si="19">IF(CK726=1,G726,0)</f>
        <v>0</v>
      </c>
      <c r="CN726" s="1344"/>
      <c r="CO726" s="3"/>
      <c r="CP726" s="1339">
        <f t="shared" ref="CP726:CP760" si="20">IF(B726="SRO/Studio",G726,0)</f>
        <v>0</v>
      </c>
      <c r="CQ726" s="1340"/>
      <c r="CR726" s="1340"/>
      <c r="CS726" s="1340"/>
      <c r="CT726" s="1341"/>
      <c r="CU726" s="1361">
        <f t="shared" ref="CU726:CU760" si="21">IF(B726="1 Bedroom",G726,0)</f>
        <v>0</v>
      </c>
      <c r="CV726" s="1361"/>
      <c r="CW726" s="1361"/>
      <c r="CX726" s="1361"/>
      <c r="CY726" s="1361"/>
      <c r="CZ726" s="1361">
        <f t="shared" ref="CZ726:CZ760" si="22">IF(B726="2 Bedrooms",G726,0)</f>
        <v>16</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75">
        <f t="shared" ref="DU726:DU760" si="26">IF(AND(B726="SRO/Studio",AC726&lt;=0.3),G726,0)</f>
        <v>0</v>
      </c>
      <c r="DV726" s="1375"/>
      <c r="DW726" s="1375"/>
      <c r="DX726" s="1375"/>
      <c r="DY726" s="1375"/>
      <c r="DZ726" s="1375">
        <f t="shared" ref="DZ726:DZ760" si="27">IF(AND(B726="1 Bedroom",AC726&lt;=0.3),G726,0)</f>
        <v>0</v>
      </c>
      <c r="EA726" s="1375"/>
      <c r="EB726" s="1375"/>
      <c r="EC726" s="1375"/>
      <c r="ED726" s="1375"/>
      <c r="EE726" s="1375">
        <f t="shared" ref="EE726:EE760" si="28">IF(AND(B726="2 Bedrooms",AC726&lt;=0.3),G726,0)</f>
        <v>0</v>
      </c>
      <c r="EF726" s="1375"/>
      <c r="EG726" s="1375"/>
      <c r="EH726" s="1375"/>
      <c r="EI726" s="1375"/>
      <c r="EJ726" s="1375">
        <f t="shared" ref="EJ726:EJ760" si="29">IF(AND(B726="3 Bedrooms",AC726&lt;=0.3),G726,0)</f>
        <v>0</v>
      </c>
      <c r="EK726" s="1375"/>
      <c r="EL726" s="1375"/>
      <c r="EM726" s="1375"/>
      <c r="EN726" s="1375"/>
      <c r="EO726" s="1375">
        <f t="shared" ref="EO726:EO760" si="30">IF(AND(B726="4 Bedrooms",AC726&lt;=0.3),G726,0)</f>
        <v>0</v>
      </c>
      <c r="EP726" s="1375"/>
      <c r="EQ726" s="1375"/>
      <c r="ER726" s="1375"/>
      <c r="ES726" s="1375"/>
      <c r="ET726" s="1375">
        <f t="shared" ref="ET726:ET760" si="31">IF(AND(B726="5 Bedrooms",AC726&lt;=0.3),G726,0)</f>
        <v>0</v>
      </c>
      <c r="EU726" s="1375"/>
      <c r="EV726" s="1375"/>
      <c r="EW726" s="1375"/>
      <c r="EX726" s="1375"/>
      <c r="EY726" s="4"/>
      <c r="EZ726" s="1358" t="str">
        <f t="shared" ref="EZ726:EZ760" si="32">IF(CP726&gt;0,O726,"")</f>
        <v/>
      </c>
      <c r="FA726" s="1359"/>
      <c r="FB726" s="1359"/>
      <c r="FC726" s="1359"/>
      <c r="FD726" s="1360"/>
      <c r="FE726" s="1358" t="str">
        <f t="shared" ref="FE726:FE760" si="33">IF(CU726&gt;0,O726,"")</f>
        <v/>
      </c>
      <c r="FF726" s="1359"/>
      <c r="FG726" s="1359"/>
      <c r="FH726" s="1359"/>
      <c r="FI726" s="1360"/>
      <c r="FJ726" s="1358">
        <f t="shared" ref="FJ726:FJ760" si="34">IF(CZ726&gt;0,O726,"")</f>
        <v>2933</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3" customHeight="1">
      <c r="A727" s="4"/>
      <c r="B727" s="1371" t="s">
        <v>163</v>
      </c>
      <c r="C727" s="1372"/>
      <c r="D727" s="1372"/>
      <c r="E727" s="1372"/>
      <c r="F727" s="1373"/>
      <c r="G727" s="1597">
        <v>10</v>
      </c>
      <c r="H727" s="1598"/>
      <c r="I727" s="1598"/>
      <c r="J727" s="1599"/>
      <c r="K727" s="1365">
        <v>794</v>
      </c>
      <c r="L727" s="1366"/>
      <c r="M727" s="1366"/>
      <c r="N727" s="1367"/>
      <c r="O727" s="1368">
        <v>2488</v>
      </c>
      <c r="P727" s="1369"/>
      <c r="Q727" s="1369"/>
      <c r="R727" s="1369"/>
      <c r="S727" s="1370"/>
      <c r="T727" s="1368">
        <v>182</v>
      </c>
      <c r="U727" s="1369"/>
      <c r="V727" s="1369"/>
      <c r="W727" s="1370"/>
      <c r="X727" s="1417">
        <f t="shared" si="10"/>
        <v>2670</v>
      </c>
      <c r="Y727" s="1418"/>
      <c r="Z727" s="1418"/>
      <c r="AA727" s="1418"/>
      <c r="AB727" s="1419"/>
      <c r="AC727" s="1618">
        <v>0.6</v>
      </c>
      <c r="AD727" s="1619"/>
      <c r="AE727" s="1619"/>
      <c r="AF727" s="1619"/>
      <c r="AG727" s="1620"/>
      <c r="AH727" s="1399">
        <f t="shared" ref="AH727:AH760" si="38">IF($AC727&gt;0,($X727/$AZ727), "")</f>
        <v>0.6</v>
      </c>
      <c r="AI727" s="1400"/>
      <c r="AJ727" s="1401"/>
      <c r="AK727" s="1371" t="s">
        <v>590</v>
      </c>
      <c r="AL727" s="1372"/>
      <c r="AM727" s="1372"/>
      <c r="AN727" s="1372"/>
      <c r="AO727" s="1373"/>
      <c r="AP727" s="3"/>
      <c r="AQ727" s="3"/>
      <c r="AR727" s="3"/>
      <c r="AS727" s="3"/>
      <c r="AZ727" s="118">
        <f t="shared" si="11"/>
        <v>4450</v>
      </c>
      <c r="BA727" s="3"/>
      <c r="BB727" s="3"/>
      <c r="BC727" s="3"/>
      <c r="BD727" s="3"/>
      <c r="BE727" s="204"/>
      <c r="BF727" s="294">
        <f t="shared" si="12"/>
        <v>10</v>
      </c>
      <c r="BG727" s="297">
        <f t="shared" si="13"/>
        <v>9.9009900990099015E-2</v>
      </c>
      <c r="BH727" s="298">
        <f t="shared" si="14"/>
        <v>5.9405940594059403E-2</v>
      </c>
      <c r="BI727" s="3"/>
      <c r="BJ727" s="3"/>
      <c r="BK727" s="3"/>
      <c r="BL727" s="3"/>
      <c r="BM727" s="3"/>
      <c r="BN727" s="3"/>
      <c r="BS727" s="294">
        <f t="shared" si="15"/>
        <v>10</v>
      </c>
      <c r="BT727" s="297">
        <f t="shared" si="16"/>
        <v>9.9009900990099015E-2</v>
      </c>
      <c r="BU727" s="298">
        <f t="shared" si="17"/>
        <v>5.9405940594059403E-2</v>
      </c>
      <c r="CC727" s="3"/>
      <c r="CD727" s="3"/>
      <c r="CE727" s="3"/>
      <c r="CF727" s="3"/>
      <c r="CG727" s="1358">
        <f t="shared" ref="CG727:CG760" si="39">IF(AND(AC727&lt;=0.5,AC727&gt;=0.36),1,0)</f>
        <v>0</v>
      </c>
      <c r="CH727" s="1360"/>
      <c r="CI727" s="1342">
        <f t="shared" ref="CI727:CI760" si="40">IF(CG727=1,G727,0)</f>
        <v>0</v>
      </c>
      <c r="CJ727" s="1344"/>
      <c r="CK727" s="1358">
        <f t="shared" si="18"/>
        <v>0</v>
      </c>
      <c r="CL727" s="1360"/>
      <c r="CM727" s="1342">
        <f t="shared" si="19"/>
        <v>0</v>
      </c>
      <c r="CN727" s="1344"/>
      <c r="CO727" s="3"/>
      <c r="CP727" s="1339">
        <f t="shared" si="20"/>
        <v>0</v>
      </c>
      <c r="CQ727" s="1340"/>
      <c r="CR727" s="1340"/>
      <c r="CS727" s="1340"/>
      <c r="CT727" s="1341"/>
      <c r="CU727" s="1361">
        <f t="shared" si="21"/>
        <v>0</v>
      </c>
      <c r="CV727" s="1361"/>
      <c r="CW727" s="1361"/>
      <c r="CX727" s="1361"/>
      <c r="CY727" s="1361"/>
      <c r="CZ727" s="1361">
        <f t="shared" si="22"/>
        <v>10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75">
        <f t="shared" si="26"/>
        <v>0</v>
      </c>
      <c r="DV727" s="1375"/>
      <c r="DW727" s="1375"/>
      <c r="DX727" s="1375"/>
      <c r="DY727" s="1375"/>
      <c r="DZ727" s="1375">
        <f t="shared" si="27"/>
        <v>0</v>
      </c>
      <c r="EA727" s="1375"/>
      <c r="EB727" s="1375"/>
      <c r="EC727" s="1375"/>
      <c r="ED727" s="1375"/>
      <c r="EE727" s="1375">
        <f t="shared" si="28"/>
        <v>0</v>
      </c>
      <c r="EF727" s="1375"/>
      <c r="EG727" s="1375"/>
      <c r="EH727" s="1375"/>
      <c r="EI727" s="1375"/>
      <c r="EJ727" s="1375">
        <f t="shared" si="29"/>
        <v>0</v>
      </c>
      <c r="EK727" s="1375"/>
      <c r="EL727" s="1375"/>
      <c r="EM727" s="1375"/>
      <c r="EN727" s="1375"/>
      <c r="EO727" s="1375">
        <f t="shared" si="30"/>
        <v>0</v>
      </c>
      <c r="EP727" s="1375"/>
      <c r="EQ727" s="1375"/>
      <c r="ER727" s="1375"/>
      <c r="ES727" s="1375"/>
      <c r="ET727" s="1375">
        <f t="shared" si="31"/>
        <v>0</v>
      </c>
      <c r="EU727" s="1375"/>
      <c r="EV727" s="1375"/>
      <c r="EW727" s="1375"/>
      <c r="EX727" s="1375"/>
      <c r="EY727" s="4"/>
      <c r="EZ727" s="1358" t="str">
        <f t="shared" si="32"/>
        <v/>
      </c>
      <c r="FA727" s="1359"/>
      <c r="FB727" s="1359"/>
      <c r="FC727" s="1359"/>
      <c r="FD727" s="1360"/>
      <c r="FE727" s="1358" t="str">
        <f t="shared" si="33"/>
        <v/>
      </c>
      <c r="FF727" s="1359"/>
      <c r="FG727" s="1359"/>
      <c r="FH727" s="1359"/>
      <c r="FI727" s="1360"/>
      <c r="FJ727" s="1358">
        <f t="shared" si="34"/>
        <v>2488</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3" customHeight="1">
      <c r="A728" s="4"/>
      <c r="B728" s="1371" t="s">
        <v>163</v>
      </c>
      <c r="C728" s="1372"/>
      <c r="D728" s="1372"/>
      <c r="E728" s="1372"/>
      <c r="F728" s="1373"/>
      <c r="G728" s="1597">
        <v>4</v>
      </c>
      <c r="H728" s="1598"/>
      <c r="I728" s="1598"/>
      <c r="J728" s="1599"/>
      <c r="K728" s="1365">
        <v>794</v>
      </c>
      <c r="L728" s="1366"/>
      <c r="M728" s="1366"/>
      <c r="N728" s="1367"/>
      <c r="O728" s="1368">
        <v>2043</v>
      </c>
      <c r="P728" s="1369"/>
      <c r="Q728" s="1369"/>
      <c r="R728" s="1369"/>
      <c r="S728" s="1370"/>
      <c r="T728" s="1368">
        <v>182</v>
      </c>
      <c r="U728" s="1369"/>
      <c r="V728" s="1369"/>
      <c r="W728" s="1370"/>
      <c r="X728" s="1417">
        <f t="shared" si="10"/>
        <v>2225</v>
      </c>
      <c r="Y728" s="1418"/>
      <c r="Z728" s="1418"/>
      <c r="AA728" s="1418"/>
      <c r="AB728" s="1419"/>
      <c r="AC728" s="1618">
        <v>0.5</v>
      </c>
      <c r="AD728" s="1619"/>
      <c r="AE728" s="1619"/>
      <c r="AF728" s="1619"/>
      <c r="AG728" s="1620"/>
      <c r="AH728" s="1399">
        <f t="shared" si="38"/>
        <v>0.5</v>
      </c>
      <c r="AI728" s="1400"/>
      <c r="AJ728" s="1401"/>
      <c r="AK728" s="1371" t="s">
        <v>590</v>
      </c>
      <c r="AL728" s="1372"/>
      <c r="AM728" s="1372"/>
      <c r="AN728" s="1372"/>
      <c r="AO728" s="1373"/>
      <c r="AP728" s="3"/>
      <c r="AQ728" s="3"/>
      <c r="AR728" s="3"/>
      <c r="AS728" s="3"/>
      <c r="AZ728" s="118">
        <f t="shared" si="11"/>
        <v>4450</v>
      </c>
      <c r="BA728" s="3"/>
      <c r="BB728" s="3"/>
      <c r="BC728" s="3"/>
      <c r="BD728" s="3"/>
      <c r="BE728" s="204"/>
      <c r="BF728" s="294">
        <f t="shared" si="12"/>
        <v>4</v>
      </c>
      <c r="BG728" s="297">
        <f t="shared" si="13"/>
        <v>3.9603960396039604E-2</v>
      </c>
      <c r="BH728" s="298">
        <f t="shared" si="14"/>
        <v>1.9801980198019802E-2</v>
      </c>
      <c r="BI728" s="3"/>
      <c r="BJ728" s="3"/>
      <c r="BK728" s="3"/>
      <c r="BL728" s="3"/>
      <c r="BM728" s="3"/>
      <c r="BN728" s="3"/>
      <c r="BS728" s="294">
        <f t="shared" si="15"/>
        <v>4</v>
      </c>
      <c r="BT728" s="297">
        <f t="shared" si="16"/>
        <v>3.9603960396039604E-2</v>
      </c>
      <c r="BU728" s="298">
        <f t="shared" si="17"/>
        <v>1.9801980198019802E-2</v>
      </c>
      <c r="CC728" s="3"/>
      <c r="CD728" s="3"/>
      <c r="CE728" s="3"/>
      <c r="CF728" s="3"/>
      <c r="CG728" s="1358">
        <f t="shared" si="39"/>
        <v>1</v>
      </c>
      <c r="CH728" s="1360"/>
      <c r="CI728" s="1342">
        <f t="shared" si="40"/>
        <v>4</v>
      </c>
      <c r="CJ728" s="1344"/>
      <c r="CK728" s="1358">
        <f t="shared" si="18"/>
        <v>0</v>
      </c>
      <c r="CL728" s="1360"/>
      <c r="CM728" s="1342">
        <f t="shared" si="19"/>
        <v>0</v>
      </c>
      <c r="CN728" s="1344"/>
      <c r="CO728" s="3"/>
      <c r="CP728" s="1339">
        <f t="shared" si="20"/>
        <v>0</v>
      </c>
      <c r="CQ728" s="1340"/>
      <c r="CR728" s="1340"/>
      <c r="CS728" s="1340"/>
      <c r="CT728" s="1341"/>
      <c r="CU728" s="1361">
        <f t="shared" si="21"/>
        <v>0</v>
      </c>
      <c r="CV728" s="1361"/>
      <c r="CW728" s="1361"/>
      <c r="CX728" s="1361"/>
      <c r="CY728" s="1361"/>
      <c r="CZ728" s="1361">
        <f t="shared" si="22"/>
        <v>4</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75">
        <f t="shared" si="26"/>
        <v>0</v>
      </c>
      <c r="DV728" s="1375"/>
      <c r="DW728" s="1375"/>
      <c r="DX728" s="1375"/>
      <c r="DY728" s="1375"/>
      <c r="DZ728" s="1375">
        <f t="shared" si="27"/>
        <v>0</v>
      </c>
      <c r="EA728" s="1375"/>
      <c r="EB728" s="1375"/>
      <c r="EC728" s="1375"/>
      <c r="ED728" s="1375"/>
      <c r="EE728" s="1375">
        <f t="shared" si="28"/>
        <v>0</v>
      </c>
      <c r="EF728" s="1375"/>
      <c r="EG728" s="1375"/>
      <c r="EH728" s="1375"/>
      <c r="EI728" s="1375"/>
      <c r="EJ728" s="1375">
        <f t="shared" si="29"/>
        <v>0</v>
      </c>
      <c r="EK728" s="1375"/>
      <c r="EL728" s="1375"/>
      <c r="EM728" s="1375"/>
      <c r="EN728" s="1375"/>
      <c r="EO728" s="1375">
        <f t="shared" si="30"/>
        <v>0</v>
      </c>
      <c r="EP728" s="1375"/>
      <c r="EQ728" s="1375"/>
      <c r="ER728" s="1375"/>
      <c r="ES728" s="1375"/>
      <c r="ET728" s="1375">
        <f t="shared" si="31"/>
        <v>0</v>
      </c>
      <c r="EU728" s="1375"/>
      <c r="EV728" s="1375"/>
      <c r="EW728" s="1375"/>
      <c r="EX728" s="1375"/>
      <c r="EZ728" s="1358" t="str">
        <f t="shared" si="32"/>
        <v/>
      </c>
      <c r="FA728" s="1359"/>
      <c r="FB728" s="1359"/>
      <c r="FC728" s="1359"/>
      <c r="FD728" s="1360"/>
      <c r="FE728" s="1358" t="str">
        <f t="shared" si="33"/>
        <v/>
      </c>
      <c r="FF728" s="1359"/>
      <c r="FG728" s="1359"/>
      <c r="FH728" s="1359"/>
      <c r="FI728" s="1360"/>
      <c r="FJ728" s="1358">
        <f t="shared" si="34"/>
        <v>2043</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3" customHeight="1">
      <c r="B729" s="1371" t="s">
        <v>163</v>
      </c>
      <c r="C729" s="1372"/>
      <c r="D729" s="1372"/>
      <c r="E729" s="1372"/>
      <c r="F729" s="1373"/>
      <c r="G729" s="1597">
        <v>4</v>
      </c>
      <c r="H729" s="1598"/>
      <c r="I729" s="1598"/>
      <c r="J729" s="1599"/>
      <c r="K729" s="1365">
        <v>794</v>
      </c>
      <c r="L729" s="1366"/>
      <c r="M729" s="1366"/>
      <c r="N729" s="1367"/>
      <c r="O729" s="1368">
        <v>1153</v>
      </c>
      <c r="P729" s="1369"/>
      <c r="Q729" s="1369"/>
      <c r="R729" s="1369"/>
      <c r="S729" s="1370"/>
      <c r="T729" s="1368">
        <v>182</v>
      </c>
      <c r="U729" s="1369"/>
      <c r="V729" s="1369"/>
      <c r="W729" s="1370"/>
      <c r="X729" s="1417">
        <f t="shared" si="10"/>
        <v>1335</v>
      </c>
      <c r="Y729" s="1418"/>
      <c r="Z729" s="1418"/>
      <c r="AA729" s="1418"/>
      <c r="AB729" s="1419"/>
      <c r="AC729" s="1618">
        <v>0.3</v>
      </c>
      <c r="AD729" s="1619"/>
      <c r="AE729" s="1619"/>
      <c r="AF729" s="1619"/>
      <c r="AG729" s="1620"/>
      <c r="AH729" s="1399">
        <f t="shared" si="38"/>
        <v>0.3</v>
      </c>
      <c r="AI729" s="1400"/>
      <c r="AJ729" s="1401"/>
      <c r="AK729" s="1371" t="s">
        <v>590</v>
      </c>
      <c r="AL729" s="1372"/>
      <c r="AM729" s="1372"/>
      <c r="AN729" s="1372"/>
      <c r="AO729" s="1373"/>
      <c r="AP729" s="3"/>
      <c r="AQ729" s="3"/>
      <c r="AR729" s="3"/>
      <c r="AS729" s="3"/>
      <c r="AY729" s="116"/>
      <c r="AZ729" s="118">
        <f t="shared" si="11"/>
        <v>4450</v>
      </c>
      <c r="BA729" s="3"/>
      <c r="BB729" s="3"/>
      <c r="BC729" s="3"/>
      <c r="BD729" s="3"/>
      <c r="BE729" s="204"/>
      <c r="BF729" s="294">
        <f t="shared" si="12"/>
        <v>4</v>
      </c>
      <c r="BG729" s="297">
        <f t="shared" si="13"/>
        <v>3.9603960396039604E-2</v>
      </c>
      <c r="BH729" s="298">
        <f t="shared" si="14"/>
        <v>1.1881188118811881E-2</v>
      </c>
      <c r="BI729" s="3"/>
      <c r="BJ729" s="3"/>
      <c r="BK729" s="3"/>
      <c r="BL729" s="3"/>
      <c r="BM729" s="3"/>
      <c r="BN729" s="3"/>
      <c r="BS729" s="294">
        <f t="shared" si="15"/>
        <v>4</v>
      </c>
      <c r="BT729" s="297">
        <f t="shared" si="16"/>
        <v>3.9603960396039604E-2</v>
      </c>
      <c r="BU729" s="298">
        <f t="shared" si="17"/>
        <v>1.1881188118811881E-2</v>
      </c>
      <c r="CC729" s="3"/>
      <c r="CD729" s="3"/>
      <c r="CE729" s="3"/>
      <c r="CF729" s="3"/>
      <c r="CG729" s="1358">
        <f t="shared" si="39"/>
        <v>0</v>
      </c>
      <c r="CH729" s="1360"/>
      <c r="CI729" s="1342">
        <f t="shared" si="40"/>
        <v>0</v>
      </c>
      <c r="CJ729" s="1344"/>
      <c r="CK729" s="1358">
        <f t="shared" si="18"/>
        <v>1</v>
      </c>
      <c r="CL729" s="1360"/>
      <c r="CM729" s="1342">
        <f t="shared" si="19"/>
        <v>4</v>
      </c>
      <c r="CN729" s="1344"/>
      <c r="CO729" s="3"/>
      <c r="CP729" s="1339">
        <f t="shared" si="20"/>
        <v>0</v>
      </c>
      <c r="CQ729" s="1340"/>
      <c r="CR729" s="1340"/>
      <c r="CS729" s="1340"/>
      <c r="CT729" s="1341"/>
      <c r="CU729" s="1361">
        <f t="shared" si="21"/>
        <v>0</v>
      </c>
      <c r="CV729" s="1361"/>
      <c r="CW729" s="1361"/>
      <c r="CX729" s="1361"/>
      <c r="CY729" s="1361"/>
      <c r="CZ729" s="1361">
        <f t="shared" si="22"/>
        <v>4</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75">
        <f t="shared" si="26"/>
        <v>0</v>
      </c>
      <c r="DV729" s="1375"/>
      <c r="DW729" s="1375"/>
      <c r="DX729" s="1375"/>
      <c r="DY729" s="1375"/>
      <c r="DZ729" s="1375">
        <f t="shared" si="27"/>
        <v>0</v>
      </c>
      <c r="EA729" s="1375"/>
      <c r="EB729" s="1375"/>
      <c r="EC729" s="1375"/>
      <c r="ED729" s="1375"/>
      <c r="EE729" s="1375">
        <f t="shared" si="28"/>
        <v>4</v>
      </c>
      <c r="EF729" s="1375"/>
      <c r="EG729" s="1375"/>
      <c r="EH729" s="1375"/>
      <c r="EI729" s="1375"/>
      <c r="EJ729" s="1375">
        <f t="shared" si="29"/>
        <v>0</v>
      </c>
      <c r="EK729" s="1375"/>
      <c r="EL729" s="1375"/>
      <c r="EM729" s="1375"/>
      <c r="EN729" s="1375"/>
      <c r="EO729" s="1375">
        <f t="shared" si="30"/>
        <v>0</v>
      </c>
      <c r="EP729" s="1375"/>
      <c r="EQ729" s="1375"/>
      <c r="ER729" s="1375"/>
      <c r="ES729" s="1375"/>
      <c r="ET729" s="1375">
        <f t="shared" si="31"/>
        <v>0</v>
      </c>
      <c r="EU729" s="1375"/>
      <c r="EV729" s="1375"/>
      <c r="EW729" s="1375"/>
      <c r="EX729" s="1375"/>
      <c r="EZ729" s="1358" t="str">
        <f t="shared" si="32"/>
        <v/>
      </c>
      <c r="FA729" s="1359"/>
      <c r="FB729" s="1359"/>
      <c r="FC729" s="1359"/>
      <c r="FD729" s="1360"/>
      <c r="FE729" s="1358" t="str">
        <f t="shared" si="33"/>
        <v/>
      </c>
      <c r="FF729" s="1359"/>
      <c r="FG729" s="1359"/>
      <c r="FH729" s="1359"/>
      <c r="FI729" s="1360"/>
      <c r="FJ729" s="1358">
        <f t="shared" si="34"/>
        <v>1153</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3" customHeight="1">
      <c r="B730" s="1371" t="s">
        <v>164</v>
      </c>
      <c r="C730" s="1372"/>
      <c r="D730" s="1372"/>
      <c r="E730" s="1372"/>
      <c r="F730" s="1373"/>
      <c r="G730" s="1597">
        <v>28</v>
      </c>
      <c r="H730" s="1598"/>
      <c r="I730" s="1598"/>
      <c r="J730" s="1599"/>
      <c r="K730" s="1365">
        <v>1031</v>
      </c>
      <c r="L730" s="1366"/>
      <c r="M730" s="1366"/>
      <c r="N730" s="1367"/>
      <c r="O730" s="1368">
        <v>3363</v>
      </c>
      <c r="P730" s="1369"/>
      <c r="Q730" s="1369"/>
      <c r="R730" s="1369"/>
      <c r="S730" s="1370"/>
      <c r="T730" s="1368">
        <v>236</v>
      </c>
      <c r="U730" s="1369"/>
      <c r="V730" s="1369"/>
      <c r="W730" s="1370"/>
      <c r="X730" s="1417">
        <f t="shared" si="10"/>
        <v>3599</v>
      </c>
      <c r="Y730" s="1418"/>
      <c r="Z730" s="1418"/>
      <c r="AA730" s="1418"/>
      <c r="AB730" s="1419"/>
      <c r="AC730" s="1618">
        <v>0.7</v>
      </c>
      <c r="AD730" s="1619"/>
      <c r="AE730" s="1619"/>
      <c r="AF730" s="1619"/>
      <c r="AG730" s="1620"/>
      <c r="AH730" s="1399">
        <f t="shared" si="38"/>
        <v>0.69992220925709836</v>
      </c>
      <c r="AI730" s="1400"/>
      <c r="AJ730" s="1401"/>
      <c r="AK730" s="1371" t="s">
        <v>590</v>
      </c>
      <c r="AL730" s="1372"/>
      <c r="AM730" s="1372"/>
      <c r="AN730" s="1372"/>
      <c r="AO730" s="1373"/>
      <c r="AP730" s="3"/>
      <c r="AQ730" s="3"/>
      <c r="AR730" s="3"/>
      <c r="AS730" s="3"/>
      <c r="AY730" s="116"/>
      <c r="AZ730" s="118">
        <f t="shared" si="11"/>
        <v>5142</v>
      </c>
      <c r="BA730" s="3"/>
      <c r="BB730" s="3"/>
      <c r="BC730" s="3"/>
      <c r="BD730" s="3"/>
      <c r="BE730" s="204"/>
      <c r="BF730" s="294">
        <f t="shared" si="12"/>
        <v>28</v>
      </c>
      <c r="BG730" s="297">
        <f t="shared" si="13"/>
        <v>0.27722772277227725</v>
      </c>
      <c r="BH730" s="298">
        <f t="shared" si="14"/>
        <v>0.19405940594059407</v>
      </c>
      <c r="BI730" s="3"/>
      <c r="BJ730" s="3"/>
      <c r="BK730" s="3"/>
      <c r="BL730" s="3"/>
      <c r="BM730" s="3"/>
      <c r="BN730" s="3"/>
      <c r="BS730" s="294">
        <f t="shared" si="15"/>
        <v>28</v>
      </c>
      <c r="BT730" s="297">
        <f t="shared" si="16"/>
        <v>0.27722772277227725</v>
      </c>
      <c r="BU730" s="298">
        <f t="shared" si="17"/>
        <v>0.19403784019008669</v>
      </c>
      <c r="CC730" s="3"/>
      <c r="CD730" s="3"/>
      <c r="CE730" s="3"/>
      <c r="CF730" s="3"/>
      <c r="CG730" s="1358">
        <f t="shared" si="39"/>
        <v>0</v>
      </c>
      <c r="CH730" s="1360"/>
      <c r="CI730" s="1342">
        <f t="shared" si="40"/>
        <v>0</v>
      </c>
      <c r="CJ730" s="1344"/>
      <c r="CK730" s="1358">
        <f t="shared" si="18"/>
        <v>0</v>
      </c>
      <c r="CL730" s="1360"/>
      <c r="CM730" s="1342">
        <f t="shared" si="19"/>
        <v>0</v>
      </c>
      <c r="CN730" s="1344"/>
      <c r="CO730" s="3"/>
      <c r="CP730" s="1339">
        <f t="shared" si="20"/>
        <v>0</v>
      </c>
      <c r="CQ730" s="1340"/>
      <c r="CR730" s="1340"/>
      <c r="CS730" s="1340"/>
      <c r="CT730" s="1341"/>
      <c r="CU730" s="1361">
        <f t="shared" si="21"/>
        <v>0</v>
      </c>
      <c r="CV730" s="1361"/>
      <c r="CW730" s="1361"/>
      <c r="CX730" s="1361"/>
      <c r="CY730" s="1361"/>
      <c r="CZ730" s="1361">
        <f t="shared" si="22"/>
        <v>0</v>
      </c>
      <c r="DA730" s="1361"/>
      <c r="DB730" s="1361"/>
      <c r="DC730" s="1361"/>
      <c r="DD730" s="1361"/>
      <c r="DE730" s="1361">
        <f t="shared" si="23"/>
        <v>28</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75">
        <f t="shared" si="26"/>
        <v>0</v>
      </c>
      <c r="DV730" s="1375"/>
      <c r="DW730" s="1375"/>
      <c r="DX730" s="1375"/>
      <c r="DY730" s="1375"/>
      <c r="DZ730" s="1375">
        <f t="shared" si="27"/>
        <v>0</v>
      </c>
      <c r="EA730" s="1375"/>
      <c r="EB730" s="1375"/>
      <c r="EC730" s="1375"/>
      <c r="ED730" s="1375"/>
      <c r="EE730" s="1375">
        <f t="shared" si="28"/>
        <v>0</v>
      </c>
      <c r="EF730" s="1375"/>
      <c r="EG730" s="1375"/>
      <c r="EH730" s="1375"/>
      <c r="EI730" s="1375"/>
      <c r="EJ730" s="1375">
        <f t="shared" si="29"/>
        <v>0</v>
      </c>
      <c r="EK730" s="1375"/>
      <c r="EL730" s="1375"/>
      <c r="EM730" s="1375"/>
      <c r="EN730" s="1375"/>
      <c r="EO730" s="1375">
        <f t="shared" si="30"/>
        <v>0</v>
      </c>
      <c r="EP730" s="1375"/>
      <c r="EQ730" s="1375"/>
      <c r="ER730" s="1375"/>
      <c r="ES730" s="1375"/>
      <c r="ET730" s="1375">
        <f t="shared" si="31"/>
        <v>0</v>
      </c>
      <c r="EU730" s="1375"/>
      <c r="EV730" s="1375"/>
      <c r="EW730" s="1375"/>
      <c r="EX730" s="1375"/>
      <c r="EZ730" s="1358" t="str">
        <f t="shared" si="32"/>
        <v/>
      </c>
      <c r="FA730" s="1359"/>
      <c r="FB730" s="1359"/>
      <c r="FC730" s="1359"/>
      <c r="FD730" s="1360"/>
      <c r="FE730" s="1358" t="str">
        <f t="shared" si="33"/>
        <v/>
      </c>
      <c r="FF730" s="1359"/>
      <c r="FG730" s="1359"/>
      <c r="FH730" s="1359"/>
      <c r="FI730" s="1360"/>
      <c r="FJ730" s="1358" t="str">
        <f t="shared" si="34"/>
        <v/>
      </c>
      <c r="FK730" s="1359"/>
      <c r="FL730" s="1359"/>
      <c r="FM730" s="1359"/>
      <c r="FN730" s="1360"/>
      <c r="FO730" s="1358">
        <f t="shared" si="35"/>
        <v>3363</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3" customHeight="1">
      <c r="B731" s="1371" t="s">
        <v>164</v>
      </c>
      <c r="C731" s="1372"/>
      <c r="D731" s="1372"/>
      <c r="E731" s="1372"/>
      <c r="F731" s="1373"/>
      <c r="G731" s="1597">
        <v>25</v>
      </c>
      <c r="H731" s="1598"/>
      <c r="I731" s="1598"/>
      <c r="J731" s="1599"/>
      <c r="K731" s="1365">
        <v>1031</v>
      </c>
      <c r="L731" s="1366"/>
      <c r="M731" s="1366"/>
      <c r="N731" s="1367"/>
      <c r="O731" s="1368">
        <v>2849</v>
      </c>
      <c r="P731" s="1369"/>
      <c r="Q731" s="1369"/>
      <c r="R731" s="1369"/>
      <c r="S731" s="1370"/>
      <c r="T731" s="1368">
        <v>236</v>
      </c>
      <c r="U731" s="1369"/>
      <c r="V731" s="1369"/>
      <c r="W731" s="1370"/>
      <c r="X731" s="1417">
        <f t="shared" si="10"/>
        <v>3085</v>
      </c>
      <c r="Y731" s="1418"/>
      <c r="Z731" s="1418"/>
      <c r="AA731" s="1418"/>
      <c r="AB731" s="1419"/>
      <c r="AC731" s="1618">
        <v>0.6</v>
      </c>
      <c r="AD731" s="1619"/>
      <c r="AE731" s="1619"/>
      <c r="AF731" s="1619"/>
      <c r="AG731" s="1620"/>
      <c r="AH731" s="1399">
        <f t="shared" si="38"/>
        <v>0.59996110462854924</v>
      </c>
      <c r="AI731" s="1400"/>
      <c r="AJ731" s="1401"/>
      <c r="AK731" s="1371" t="s">
        <v>590</v>
      </c>
      <c r="AL731" s="1372"/>
      <c r="AM731" s="1372"/>
      <c r="AN731" s="1372"/>
      <c r="AO731" s="1373"/>
      <c r="AP731" s="3"/>
      <c r="AQ731" s="3"/>
      <c r="AR731" s="3"/>
      <c r="AS731" s="3"/>
      <c r="AY731" s="116"/>
      <c r="AZ731" s="118">
        <f t="shared" si="11"/>
        <v>5142</v>
      </c>
      <c r="BA731" s="3"/>
      <c r="BB731" s="3"/>
      <c r="BC731" s="3"/>
      <c r="BD731" s="3"/>
      <c r="BE731" s="204"/>
      <c r="BF731" s="294">
        <f t="shared" si="12"/>
        <v>25</v>
      </c>
      <c r="BG731" s="297">
        <f t="shared" si="13"/>
        <v>0.24752475247524752</v>
      </c>
      <c r="BH731" s="298">
        <f t="shared" si="14"/>
        <v>0.14851485148514851</v>
      </c>
      <c r="BI731" s="3"/>
      <c r="BJ731" s="3"/>
      <c r="BK731" s="3"/>
      <c r="BL731" s="3"/>
      <c r="BM731" s="3"/>
      <c r="BN731" s="3"/>
      <c r="BS731" s="294">
        <f t="shared" si="15"/>
        <v>25</v>
      </c>
      <c r="BT731" s="297">
        <f t="shared" si="16"/>
        <v>0.24752475247524752</v>
      </c>
      <c r="BU731" s="298">
        <f t="shared" si="17"/>
        <v>0.14850522391795773</v>
      </c>
      <c r="CC731" s="3"/>
      <c r="CD731" s="3"/>
      <c r="CE731" s="3"/>
      <c r="CF731" s="3"/>
      <c r="CG731" s="1358">
        <f t="shared" si="39"/>
        <v>0</v>
      </c>
      <c r="CH731" s="1360"/>
      <c r="CI731" s="1342">
        <f t="shared" si="40"/>
        <v>0</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0</v>
      </c>
      <c r="DA731" s="1361"/>
      <c r="DB731" s="1361"/>
      <c r="DC731" s="1361"/>
      <c r="DD731" s="1361"/>
      <c r="DE731" s="1361">
        <f t="shared" si="23"/>
        <v>25</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75">
        <f t="shared" si="26"/>
        <v>0</v>
      </c>
      <c r="DV731" s="1375"/>
      <c r="DW731" s="1375"/>
      <c r="DX731" s="1375"/>
      <c r="DY731" s="1375"/>
      <c r="DZ731" s="1375">
        <f t="shared" si="27"/>
        <v>0</v>
      </c>
      <c r="EA731" s="1375"/>
      <c r="EB731" s="1375"/>
      <c r="EC731" s="1375"/>
      <c r="ED731" s="1375"/>
      <c r="EE731" s="1375">
        <f t="shared" si="28"/>
        <v>0</v>
      </c>
      <c r="EF731" s="1375"/>
      <c r="EG731" s="1375"/>
      <c r="EH731" s="1375"/>
      <c r="EI731" s="1375"/>
      <c r="EJ731" s="1375">
        <f t="shared" si="29"/>
        <v>0</v>
      </c>
      <c r="EK731" s="1375"/>
      <c r="EL731" s="1375"/>
      <c r="EM731" s="1375"/>
      <c r="EN731" s="1375"/>
      <c r="EO731" s="1375">
        <f t="shared" si="30"/>
        <v>0</v>
      </c>
      <c r="EP731" s="1375"/>
      <c r="EQ731" s="1375"/>
      <c r="ER731" s="1375"/>
      <c r="ES731" s="1375"/>
      <c r="ET731" s="1375">
        <f t="shared" si="31"/>
        <v>0</v>
      </c>
      <c r="EU731" s="1375"/>
      <c r="EV731" s="1375"/>
      <c r="EW731" s="1375"/>
      <c r="EX731" s="1375"/>
      <c r="EZ731" s="1358" t="str">
        <f t="shared" si="32"/>
        <v/>
      </c>
      <c r="FA731" s="1359"/>
      <c r="FB731" s="1359"/>
      <c r="FC731" s="1359"/>
      <c r="FD731" s="1360"/>
      <c r="FE731" s="1358" t="str">
        <f t="shared" si="33"/>
        <v/>
      </c>
      <c r="FF731" s="1359"/>
      <c r="FG731" s="1359"/>
      <c r="FH731" s="1359"/>
      <c r="FI731" s="1360"/>
      <c r="FJ731" s="1358" t="str">
        <f t="shared" si="34"/>
        <v/>
      </c>
      <c r="FK731" s="1359"/>
      <c r="FL731" s="1359"/>
      <c r="FM731" s="1359"/>
      <c r="FN731" s="1360"/>
      <c r="FO731" s="1358">
        <f t="shared" si="35"/>
        <v>2849</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3" customHeight="1">
      <c r="B732" s="1371" t="s">
        <v>164</v>
      </c>
      <c r="C732" s="1372"/>
      <c r="D732" s="1372"/>
      <c r="E732" s="1372"/>
      <c r="F732" s="1373"/>
      <c r="G732" s="1597">
        <v>7</v>
      </c>
      <c r="H732" s="1598"/>
      <c r="I732" s="1598"/>
      <c r="J732" s="1599"/>
      <c r="K732" s="1365">
        <v>1031</v>
      </c>
      <c r="L732" s="1366"/>
      <c r="M732" s="1366"/>
      <c r="N732" s="1367"/>
      <c r="O732" s="1368">
        <v>2335</v>
      </c>
      <c r="P732" s="1369"/>
      <c r="Q732" s="1369"/>
      <c r="R732" s="1369"/>
      <c r="S732" s="1370"/>
      <c r="T732" s="1368">
        <v>236</v>
      </c>
      <c r="U732" s="1369"/>
      <c r="V732" s="1369"/>
      <c r="W732" s="1370"/>
      <c r="X732" s="1417">
        <f t="shared" si="10"/>
        <v>2571</v>
      </c>
      <c r="Y732" s="1418"/>
      <c r="Z732" s="1418"/>
      <c r="AA732" s="1418"/>
      <c r="AB732" s="1419"/>
      <c r="AC732" s="1618">
        <v>0.5</v>
      </c>
      <c r="AD732" s="1619"/>
      <c r="AE732" s="1619"/>
      <c r="AF732" s="1619"/>
      <c r="AG732" s="1620"/>
      <c r="AH732" s="1399">
        <f t="shared" si="38"/>
        <v>0.5</v>
      </c>
      <c r="AI732" s="1400"/>
      <c r="AJ732" s="1401"/>
      <c r="AK732" s="1371" t="s">
        <v>590</v>
      </c>
      <c r="AL732" s="1372"/>
      <c r="AM732" s="1372"/>
      <c r="AN732" s="1372"/>
      <c r="AO732" s="1373"/>
      <c r="AP732" s="3"/>
      <c r="AQ732" s="3"/>
      <c r="AR732" s="3"/>
      <c r="AS732" s="3"/>
      <c r="AY732" s="116"/>
      <c r="AZ732" s="118">
        <f t="shared" si="11"/>
        <v>5142</v>
      </c>
      <c r="BA732" s="3"/>
      <c r="BB732" s="3"/>
      <c r="BC732" s="3"/>
      <c r="BD732" s="3"/>
      <c r="BE732" s="204"/>
      <c r="BF732" s="294">
        <f t="shared" si="12"/>
        <v>7</v>
      </c>
      <c r="BG732" s="297">
        <f t="shared" si="13"/>
        <v>6.9306930693069313E-2</v>
      </c>
      <c r="BH732" s="298">
        <f t="shared" si="14"/>
        <v>3.4653465346534656E-2</v>
      </c>
      <c r="BI732" s="3"/>
      <c r="BJ732" s="3"/>
      <c r="BK732" s="3"/>
      <c r="BL732" s="3"/>
      <c r="BM732" s="3"/>
      <c r="BN732" s="3"/>
      <c r="BS732" s="294">
        <f t="shared" si="15"/>
        <v>7</v>
      </c>
      <c r="BT732" s="297">
        <f t="shared" si="16"/>
        <v>6.9306930693069313E-2</v>
      </c>
      <c r="BU732" s="298">
        <f t="shared" si="17"/>
        <v>3.4653465346534656E-2</v>
      </c>
      <c r="CC732" s="3"/>
      <c r="CE732" s="3"/>
      <c r="CF732" s="3"/>
      <c r="CG732" s="1358">
        <f t="shared" si="39"/>
        <v>1</v>
      </c>
      <c r="CH732" s="1360"/>
      <c r="CI732" s="1342">
        <f t="shared" si="40"/>
        <v>7</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7</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75">
        <f t="shared" si="26"/>
        <v>0</v>
      </c>
      <c r="DV732" s="1375"/>
      <c r="DW732" s="1375"/>
      <c r="DX732" s="1375"/>
      <c r="DY732" s="1375"/>
      <c r="DZ732" s="1375">
        <f t="shared" si="27"/>
        <v>0</v>
      </c>
      <c r="EA732" s="1375"/>
      <c r="EB732" s="1375"/>
      <c r="EC732" s="1375"/>
      <c r="ED732" s="1375"/>
      <c r="EE732" s="1375">
        <f t="shared" si="28"/>
        <v>0</v>
      </c>
      <c r="EF732" s="1375"/>
      <c r="EG732" s="1375"/>
      <c r="EH732" s="1375"/>
      <c r="EI732" s="1375"/>
      <c r="EJ732" s="1375">
        <f t="shared" si="29"/>
        <v>0</v>
      </c>
      <c r="EK732" s="1375"/>
      <c r="EL732" s="1375"/>
      <c r="EM732" s="1375"/>
      <c r="EN732" s="1375"/>
      <c r="EO732" s="1375">
        <f t="shared" si="30"/>
        <v>0</v>
      </c>
      <c r="EP732" s="1375"/>
      <c r="EQ732" s="1375"/>
      <c r="ER732" s="1375"/>
      <c r="ES732" s="1375"/>
      <c r="ET732" s="1375">
        <f t="shared" si="31"/>
        <v>0</v>
      </c>
      <c r="EU732" s="1375"/>
      <c r="EV732" s="1375"/>
      <c r="EW732" s="1375"/>
      <c r="EX732" s="1375"/>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f t="shared" si="35"/>
        <v>2335</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3" customHeight="1">
      <c r="B733" s="1371" t="s">
        <v>164</v>
      </c>
      <c r="C733" s="1372"/>
      <c r="D733" s="1372"/>
      <c r="E733" s="1372"/>
      <c r="F733" s="1373"/>
      <c r="G733" s="1597">
        <v>7</v>
      </c>
      <c r="H733" s="1598"/>
      <c r="I733" s="1598"/>
      <c r="J733" s="1599"/>
      <c r="K733" s="1365">
        <v>1031</v>
      </c>
      <c r="L733" s="1366"/>
      <c r="M733" s="1366"/>
      <c r="N733" s="1367"/>
      <c r="O733" s="1368">
        <v>1306</v>
      </c>
      <c r="P733" s="1369"/>
      <c r="Q733" s="1369"/>
      <c r="R733" s="1369"/>
      <c r="S733" s="1370"/>
      <c r="T733" s="1368">
        <v>236</v>
      </c>
      <c r="U733" s="1369"/>
      <c r="V733" s="1369"/>
      <c r="W733" s="1370"/>
      <c r="X733" s="1417">
        <f t="shared" si="10"/>
        <v>1542</v>
      </c>
      <c r="Y733" s="1418"/>
      <c r="Z733" s="1418"/>
      <c r="AA733" s="1418"/>
      <c r="AB733" s="1419"/>
      <c r="AC733" s="1618">
        <v>0.3</v>
      </c>
      <c r="AD733" s="1619"/>
      <c r="AE733" s="1619"/>
      <c r="AF733" s="1619"/>
      <c r="AG733" s="1620"/>
      <c r="AH733" s="1399">
        <f t="shared" si="38"/>
        <v>0.2998833138856476</v>
      </c>
      <c r="AI733" s="1400"/>
      <c r="AJ733" s="1401"/>
      <c r="AK733" s="1371" t="s">
        <v>590</v>
      </c>
      <c r="AL733" s="1372"/>
      <c r="AM733" s="1372"/>
      <c r="AN733" s="1372"/>
      <c r="AO733" s="1373"/>
      <c r="AP733" s="3"/>
      <c r="AQ733" s="3"/>
      <c r="AR733" s="3"/>
      <c r="AS733" s="3"/>
      <c r="AY733" s="1080"/>
      <c r="AZ733" s="118">
        <f t="shared" si="11"/>
        <v>5142</v>
      </c>
      <c r="BA733" s="3"/>
      <c r="BB733" s="3"/>
      <c r="BC733" s="3"/>
      <c r="BD733" s="3"/>
      <c r="BE733" s="204"/>
      <c r="BF733" s="294">
        <f t="shared" si="12"/>
        <v>7</v>
      </c>
      <c r="BG733" s="297">
        <f t="shared" si="13"/>
        <v>6.9306930693069313E-2</v>
      </c>
      <c r="BH733" s="298">
        <f t="shared" si="14"/>
        <v>2.0792079207920793E-2</v>
      </c>
      <c r="BI733" s="3"/>
      <c r="BJ733" s="3"/>
      <c r="BK733" s="3"/>
      <c r="BL733" s="3"/>
      <c r="BM733" s="3"/>
      <c r="BN733" s="3"/>
      <c r="BS733" s="294">
        <f t="shared" si="15"/>
        <v>7</v>
      </c>
      <c r="BT733" s="297">
        <f t="shared" si="16"/>
        <v>6.9306930693069313E-2</v>
      </c>
      <c r="BU733" s="298">
        <f t="shared" si="17"/>
        <v>2.0783992051480529E-2</v>
      </c>
      <c r="BV733" s="292"/>
      <c r="BW733" s="3"/>
      <c r="BX733" s="3"/>
      <c r="BY733" s="3"/>
      <c r="BZ733" s="3"/>
      <c r="CA733" s="3"/>
      <c r="CB733" s="3"/>
      <c r="CC733" s="3"/>
      <c r="CE733" s="3"/>
      <c r="CF733" s="3"/>
      <c r="CG733" s="1358">
        <f t="shared" si="39"/>
        <v>0</v>
      </c>
      <c r="CH733" s="1360"/>
      <c r="CI733" s="1342">
        <f t="shared" si="40"/>
        <v>0</v>
      </c>
      <c r="CJ733" s="1344"/>
      <c r="CK733" s="1358">
        <f t="shared" si="18"/>
        <v>1</v>
      </c>
      <c r="CL733" s="1360"/>
      <c r="CM733" s="1342">
        <f t="shared" si="19"/>
        <v>7</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7</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75">
        <f t="shared" si="26"/>
        <v>0</v>
      </c>
      <c r="DV733" s="1375"/>
      <c r="DW733" s="1375"/>
      <c r="DX733" s="1375"/>
      <c r="DY733" s="1375"/>
      <c r="DZ733" s="1375">
        <f t="shared" si="27"/>
        <v>0</v>
      </c>
      <c r="EA733" s="1375"/>
      <c r="EB733" s="1375"/>
      <c r="EC733" s="1375"/>
      <c r="ED733" s="1375"/>
      <c r="EE733" s="1375">
        <f t="shared" si="28"/>
        <v>0</v>
      </c>
      <c r="EF733" s="1375"/>
      <c r="EG733" s="1375"/>
      <c r="EH733" s="1375"/>
      <c r="EI733" s="1375"/>
      <c r="EJ733" s="1375">
        <f t="shared" si="29"/>
        <v>7</v>
      </c>
      <c r="EK733" s="1375"/>
      <c r="EL733" s="1375"/>
      <c r="EM733" s="1375"/>
      <c r="EN733" s="1375"/>
      <c r="EO733" s="1375">
        <f t="shared" si="30"/>
        <v>0</v>
      </c>
      <c r="EP733" s="1375"/>
      <c r="EQ733" s="1375"/>
      <c r="ER733" s="1375"/>
      <c r="ES733" s="1375"/>
      <c r="ET733" s="1375">
        <f t="shared" si="31"/>
        <v>0</v>
      </c>
      <c r="EU733" s="1375"/>
      <c r="EV733" s="1375"/>
      <c r="EW733" s="1375"/>
      <c r="EX733" s="1375"/>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f t="shared" si="35"/>
        <v>1306</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3" customHeight="1">
      <c r="B734" s="1371"/>
      <c r="C734" s="1372"/>
      <c r="D734" s="1372"/>
      <c r="E734" s="1372"/>
      <c r="F734" s="1373"/>
      <c r="G734" s="1597"/>
      <c r="H734" s="1598"/>
      <c r="I734" s="1598"/>
      <c r="J734" s="1599"/>
      <c r="K734" s="1365"/>
      <c r="L734" s="1366"/>
      <c r="M734" s="1366"/>
      <c r="N734" s="1367"/>
      <c r="O734" s="1368"/>
      <c r="P734" s="1369"/>
      <c r="Q734" s="1369"/>
      <c r="R734" s="1369"/>
      <c r="S734" s="1370"/>
      <c r="T734" s="1368"/>
      <c r="U734" s="1369"/>
      <c r="V734" s="1369"/>
      <c r="W734" s="1370"/>
      <c r="X734" s="1417">
        <f t="shared" si="10"/>
        <v>0</v>
      </c>
      <c r="Y734" s="1418"/>
      <c r="Z734" s="1418"/>
      <c r="AA734" s="1418"/>
      <c r="AB734" s="1419"/>
      <c r="AC734" s="1618"/>
      <c r="AD734" s="1619"/>
      <c r="AE734" s="1619"/>
      <c r="AF734" s="1619"/>
      <c r="AG734" s="1620"/>
      <c r="AH734" s="1399" t="str">
        <f t="shared" si="38"/>
        <v/>
      </c>
      <c r="AI734" s="1400"/>
      <c r="AJ734" s="1401"/>
      <c r="AK734" s="1371" t="s">
        <v>590</v>
      </c>
      <c r="AL734" s="1372"/>
      <c r="AM734" s="1372"/>
      <c r="AN734" s="1372"/>
      <c r="AO734" s="1373"/>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75">
        <f t="shared" si="26"/>
        <v>0</v>
      </c>
      <c r="DV734" s="1375"/>
      <c r="DW734" s="1375"/>
      <c r="DX734" s="1375"/>
      <c r="DY734" s="1375"/>
      <c r="DZ734" s="1375">
        <f t="shared" si="27"/>
        <v>0</v>
      </c>
      <c r="EA734" s="1375"/>
      <c r="EB734" s="1375"/>
      <c r="EC734" s="1375"/>
      <c r="ED734" s="1375"/>
      <c r="EE734" s="1375">
        <f t="shared" si="28"/>
        <v>0</v>
      </c>
      <c r="EF734" s="1375"/>
      <c r="EG734" s="1375"/>
      <c r="EH734" s="1375"/>
      <c r="EI734" s="1375"/>
      <c r="EJ734" s="1375">
        <f t="shared" si="29"/>
        <v>0</v>
      </c>
      <c r="EK734" s="1375"/>
      <c r="EL734" s="1375"/>
      <c r="EM734" s="1375"/>
      <c r="EN734" s="1375"/>
      <c r="EO734" s="1375">
        <f t="shared" si="30"/>
        <v>0</v>
      </c>
      <c r="EP734" s="1375"/>
      <c r="EQ734" s="1375"/>
      <c r="ER734" s="1375"/>
      <c r="ES734" s="1375"/>
      <c r="ET734" s="1375">
        <f t="shared" si="31"/>
        <v>0</v>
      </c>
      <c r="EU734" s="1375"/>
      <c r="EV734" s="1375"/>
      <c r="EW734" s="1375"/>
      <c r="EX734" s="1375"/>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3" customHeight="1">
      <c r="A735" s="4"/>
      <c r="B735" s="1371"/>
      <c r="C735" s="1372"/>
      <c r="D735" s="1372"/>
      <c r="E735" s="1372"/>
      <c r="F735" s="1373"/>
      <c r="G735" s="1597"/>
      <c r="H735" s="1598"/>
      <c r="I735" s="1598"/>
      <c r="J735" s="1599"/>
      <c r="K735" s="1365"/>
      <c r="L735" s="1366"/>
      <c r="M735" s="1366"/>
      <c r="N735" s="1367"/>
      <c r="O735" s="1368"/>
      <c r="P735" s="1369"/>
      <c r="Q735" s="1369"/>
      <c r="R735" s="1369"/>
      <c r="S735" s="1370"/>
      <c r="T735" s="1368"/>
      <c r="U735" s="1369"/>
      <c r="V735" s="1369"/>
      <c r="W735" s="1370"/>
      <c r="X735" s="1417">
        <f t="shared" si="10"/>
        <v>0</v>
      </c>
      <c r="Y735" s="1418"/>
      <c r="Z735" s="1418"/>
      <c r="AA735" s="1418"/>
      <c r="AB735" s="1419"/>
      <c r="AC735" s="1618"/>
      <c r="AD735" s="1619"/>
      <c r="AE735" s="1619"/>
      <c r="AF735" s="1619"/>
      <c r="AG735" s="1620"/>
      <c r="AH735" s="1399" t="str">
        <f t="shared" si="38"/>
        <v/>
      </c>
      <c r="AI735" s="1400"/>
      <c r="AJ735" s="1401"/>
      <c r="AK735" s="1371" t="s">
        <v>590</v>
      </c>
      <c r="AL735" s="1372"/>
      <c r="AM735" s="1372"/>
      <c r="AN735" s="1372"/>
      <c r="AO735" s="1373"/>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75">
        <f t="shared" si="26"/>
        <v>0</v>
      </c>
      <c r="DV735" s="1375"/>
      <c r="DW735" s="1375"/>
      <c r="DX735" s="1375"/>
      <c r="DY735" s="1375"/>
      <c r="DZ735" s="1375">
        <f t="shared" si="27"/>
        <v>0</v>
      </c>
      <c r="EA735" s="1375"/>
      <c r="EB735" s="1375"/>
      <c r="EC735" s="1375"/>
      <c r="ED735" s="1375"/>
      <c r="EE735" s="1375">
        <f t="shared" si="28"/>
        <v>0</v>
      </c>
      <c r="EF735" s="1375"/>
      <c r="EG735" s="1375"/>
      <c r="EH735" s="1375"/>
      <c r="EI735" s="1375"/>
      <c r="EJ735" s="1375">
        <f t="shared" si="29"/>
        <v>0</v>
      </c>
      <c r="EK735" s="1375"/>
      <c r="EL735" s="1375"/>
      <c r="EM735" s="1375"/>
      <c r="EN735" s="1375"/>
      <c r="EO735" s="1375">
        <f t="shared" si="30"/>
        <v>0</v>
      </c>
      <c r="EP735" s="1375"/>
      <c r="EQ735" s="1375"/>
      <c r="ER735" s="1375"/>
      <c r="ES735" s="1375"/>
      <c r="ET735" s="1375">
        <f t="shared" si="31"/>
        <v>0</v>
      </c>
      <c r="EU735" s="1375"/>
      <c r="EV735" s="1375"/>
      <c r="EW735" s="1375"/>
      <c r="EX735" s="1375"/>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3" customHeight="1">
      <c r="A736" s="4"/>
      <c r="B736" s="1371"/>
      <c r="C736" s="1372"/>
      <c r="D736" s="1372"/>
      <c r="E736" s="1372"/>
      <c r="F736" s="1373"/>
      <c r="G736" s="1597"/>
      <c r="H736" s="1598"/>
      <c r="I736" s="1598"/>
      <c r="J736" s="1599"/>
      <c r="K736" s="1365"/>
      <c r="L736" s="1366"/>
      <c r="M736" s="1366"/>
      <c r="N736" s="1367"/>
      <c r="O736" s="1368"/>
      <c r="P736" s="1369"/>
      <c r="Q736" s="1369"/>
      <c r="R736" s="1369"/>
      <c r="S736" s="1370"/>
      <c r="T736" s="1368"/>
      <c r="U736" s="1369"/>
      <c r="V736" s="1369"/>
      <c r="W736" s="1370"/>
      <c r="X736" s="1417">
        <f t="shared" si="10"/>
        <v>0</v>
      </c>
      <c r="Y736" s="1418"/>
      <c r="Z736" s="1418"/>
      <c r="AA736" s="1418"/>
      <c r="AB736" s="1419"/>
      <c r="AC736" s="1618"/>
      <c r="AD736" s="1619"/>
      <c r="AE736" s="1619"/>
      <c r="AF736" s="1619"/>
      <c r="AG736" s="1620"/>
      <c r="AH736" s="1399" t="str">
        <f t="shared" si="38"/>
        <v/>
      </c>
      <c r="AI736" s="1400"/>
      <c r="AJ736" s="1401"/>
      <c r="AK736" s="1371" t="s">
        <v>590</v>
      </c>
      <c r="AL736" s="1372"/>
      <c r="AM736" s="1372"/>
      <c r="AN736" s="1372"/>
      <c r="AO736" s="1373"/>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75">
        <f t="shared" si="26"/>
        <v>0</v>
      </c>
      <c r="DV736" s="1375"/>
      <c r="DW736" s="1375"/>
      <c r="DX736" s="1375"/>
      <c r="DY736" s="1375"/>
      <c r="DZ736" s="1375">
        <f t="shared" si="27"/>
        <v>0</v>
      </c>
      <c r="EA736" s="1375"/>
      <c r="EB736" s="1375"/>
      <c r="EC736" s="1375"/>
      <c r="ED736" s="1375"/>
      <c r="EE736" s="1375">
        <f t="shared" si="28"/>
        <v>0</v>
      </c>
      <c r="EF736" s="1375"/>
      <c r="EG736" s="1375"/>
      <c r="EH736" s="1375"/>
      <c r="EI736" s="1375"/>
      <c r="EJ736" s="1375">
        <f t="shared" si="29"/>
        <v>0</v>
      </c>
      <c r="EK736" s="1375"/>
      <c r="EL736" s="1375"/>
      <c r="EM736" s="1375"/>
      <c r="EN736" s="1375"/>
      <c r="EO736" s="1375">
        <f t="shared" si="30"/>
        <v>0</v>
      </c>
      <c r="EP736" s="1375"/>
      <c r="EQ736" s="1375"/>
      <c r="ER736" s="1375"/>
      <c r="ES736" s="1375"/>
      <c r="ET736" s="1375">
        <f t="shared" si="31"/>
        <v>0</v>
      </c>
      <c r="EU736" s="1375"/>
      <c r="EV736" s="1375"/>
      <c r="EW736" s="1375"/>
      <c r="EX736" s="1375"/>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3" customHeight="1">
      <c r="A737" s="4"/>
      <c r="B737" s="1371"/>
      <c r="C737" s="1372"/>
      <c r="D737" s="1372"/>
      <c r="E737" s="1372"/>
      <c r="F737" s="1373"/>
      <c r="G737" s="1597"/>
      <c r="H737" s="1598"/>
      <c r="I737" s="1598"/>
      <c r="J737" s="1599"/>
      <c r="K737" s="1365"/>
      <c r="L737" s="1366"/>
      <c r="M737" s="1366"/>
      <c r="N737" s="1367"/>
      <c r="O737" s="1368"/>
      <c r="P737" s="1369"/>
      <c r="Q737" s="1369"/>
      <c r="R737" s="1369"/>
      <c r="S737" s="1370"/>
      <c r="T737" s="1368"/>
      <c r="U737" s="1369"/>
      <c r="V737" s="1369"/>
      <c r="W737" s="1370"/>
      <c r="X737" s="1417">
        <f t="shared" si="10"/>
        <v>0</v>
      </c>
      <c r="Y737" s="1418"/>
      <c r="Z737" s="1418"/>
      <c r="AA737" s="1418"/>
      <c r="AB737" s="1419"/>
      <c r="AC737" s="1618"/>
      <c r="AD737" s="1619"/>
      <c r="AE737" s="1619"/>
      <c r="AF737" s="1619"/>
      <c r="AG737" s="1620"/>
      <c r="AH737" s="1399" t="str">
        <f t="shared" si="38"/>
        <v/>
      </c>
      <c r="AI737" s="1400"/>
      <c r="AJ737" s="1401"/>
      <c r="AK737" s="1371" t="s">
        <v>590</v>
      </c>
      <c r="AL737" s="1372"/>
      <c r="AM737" s="1372"/>
      <c r="AN737" s="1372"/>
      <c r="AO737" s="1373"/>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75">
        <f t="shared" si="26"/>
        <v>0</v>
      </c>
      <c r="DV737" s="1375"/>
      <c r="DW737" s="1375"/>
      <c r="DX737" s="1375"/>
      <c r="DY737" s="1375"/>
      <c r="DZ737" s="1375">
        <f t="shared" si="27"/>
        <v>0</v>
      </c>
      <c r="EA737" s="1375"/>
      <c r="EB737" s="1375"/>
      <c r="EC737" s="1375"/>
      <c r="ED737" s="1375"/>
      <c r="EE737" s="1375">
        <f t="shared" si="28"/>
        <v>0</v>
      </c>
      <c r="EF737" s="1375"/>
      <c r="EG737" s="1375"/>
      <c r="EH737" s="1375"/>
      <c r="EI737" s="1375"/>
      <c r="EJ737" s="1375">
        <f t="shared" si="29"/>
        <v>0</v>
      </c>
      <c r="EK737" s="1375"/>
      <c r="EL737" s="1375"/>
      <c r="EM737" s="1375"/>
      <c r="EN737" s="1375"/>
      <c r="EO737" s="1375">
        <f t="shared" si="30"/>
        <v>0</v>
      </c>
      <c r="EP737" s="1375"/>
      <c r="EQ737" s="1375"/>
      <c r="ER737" s="1375"/>
      <c r="ES737" s="1375"/>
      <c r="ET737" s="1375">
        <f t="shared" si="31"/>
        <v>0</v>
      </c>
      <c r="EU737" s="1375"/>
      <c r="EV737" s="1375"/>
      <c r="EW737" s="1375"/>
      <c r="EX737" s="1375"/>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3" customHeight="1">
      <c r="B738" s="1371"/>
      <c r="C738" s="1372"/>
      <c r="D738" s="1372"/>
      <c r="E738" s="1372"/>
      <c r="F738" s="1373"/>
      <c r="G738" s="1597"/>
      <c r="H738" s="1598"/>
      <c r="I738" s="1598"/>
      <c r="J738" s="1599"/>
      <c r="K738" s="1365"/>
      <c r="L738" s="1366"/>
      <c r="M738" s="1366"/>
      <c r="N738" s="1367"/>
      <c r="O738" s="1368"/>
      <c r="P738" s="1369"/>
      <c r="Q738" s="1369"/>
      <c r="R738" s="1369"/>
      <c r="S738" s="1370"/>
      <c r="T738" s="1368"/>
      <c r="U738" s="1369"/>
      <c r="V738" s="1369"/>
      <c r="W738" s="1370"/>
      <c r="X738" s="1417">
        <f t="shared" si="10"/>
        <v>0</v>
      </c>
      <c r="Y738" s="1418"/>
      <c r="Z738" s="1418"/>
      <c r="AA738" s="1418"/>
      <c r="AB738" s="1419"/>
      <c r="AC738" s="1618"/>
      <c r="AD738" s="1619"/>
      <c r="AE738" s="1619"/>
      <c r="AF738" s="1619"/>
      <c r="AG738" s="1620"/>
      <c r="AH738" s="1399" t="str">
        <f t="shared" si="38"/>
        <v/>
      </c>
      <c r="AI738" s="1400"/>
      <c r="AJ738" s="1401"/>
      <c r="AK738" s="1371" t="s">
        <v>590</v>
      </c>
      <c r="AL738" s="1372"/>
      <c r="AM738" s="1372"/>
      <c r="AN738" s="1372"/>
      <c r="AO738" s="1373"/>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75">
        <f t="shared" si="26"/>
        <v>0</v>
      </c>
      <c r="DV738" s="1375"/>
      <c r="DW738" s="1375"/>
      <c r="DX738" s="1375"/>
      <c r="DY738" s="1375"/>
      <c r="DZ738" s="1375">
        <f t="shared" si="27"/>
        <v>0</v>
      </c>
      <c r="EA738" s="1375"/>
      <c r="EB738" s="1375"/>
      <c r="EC738" s="1375"/>
      <c r="ED738" s="1375"/>
      <c r="EE738" s="1375">
        <f t="shared" si="28"/>
        <v>0</v>
      </c>
      <c r="EF738" s="1375"/>
      <c r="EG738" s="1375"/>
      <c r="EH738" s="1375"/>
      <c r="EI738" s="1375"/>
      <c r="EJ738" s="1375">
        <f t="shared" si="29"/>
        <v>0</v>
      </c>
      <c r="EK738" s="1375"/>
      <c r="EL738" s="1375"/>
      <c r="EM738" s="1375"/>
      <c r="EN738" s="1375"/>
      <c r="EO738" s="1375">
        <f t="shared" si="30"/>
        <v>0</v>
      </c>
      <c r="EP738" s="1375"/>
      <c r="EQ738" s="1375"/>
      <c r="ER738" s="1375"/>
      <c r="ES738" s="1375"/>
      <c r="ET738" s="1375">
        <f t="shared" si="31"/>
        <v>0</v>
      </c>
      <c r="EU738" s="1375"/>
      <c r="EV738" s="1375"/>
      <c r="EW738" s="1375"/>
      <c r="EX738" s="1375"/>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3" customHeight="1">
      <c r="B739" s="1371"/>
      <c r="C739" s="1372"/>
      <c r="D739" s="1372"/>
      <c r="E739" s="1372"/>
      <c r="F739" s="1373"/>
      <c r="G739" s="1597"/>
      <c r="H739" s="1598"/>
      <c r="I739" s="1598"/>
      <c r="J739" s="1599"/>
      <c r="K739" s="1365"/>
      <c r="L739" s="1366"/>
      <c r="M739" s="1366"/>
      <c r="N739" s="1367"/>
      <c r="O739" s="1368"/>
      <c r="P739" s="1369"/>
      <c r="Q739" s="1369"/>
      <c r="R739" s="1369"/>
      <c r="S739" s="1370"/>
      <c r="T739" s="1368"/>
      <c r="U739" s="1369"/>
      <c r="V739" s="1369"/>
      <c r="W739" s="1370"/>
      <c r="X739" s="1417">
        <f t="shared" si="10"/>
        <v>0</v>
      </c>
      <c r="Y739" s="1418"/>
      <c r="Z739" s="1418"/>
      <c r="AA739" s="1418"/>
      <c r="AB739" s="1419"/>
      <c r="AC739" s="1618"/>
      <c r="AD739" s="1619"/>
      <c r="AE739" s="1619"/>
      <c r="AF739" s="1619"/>
      <c r="AG739" s="1620"/>
      <c r="AH739" s="1399" t="str">
        <f t="shared" si="38"/>
        <v/>
      </c>
      <c r="AI739" s="1400"/>
      <c r="AJ739" s="1401"/>
      <c r="AK739" s="1371" t="s">
        <v>590</v>
      </c>
      <c r="AL739" s="1372"/>
      <c r="AM739" s="1372"/>
      <c r="AN739" s="1372"/>
      <c r="AO739" s="1373"/>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75">
        <f t="shared" si="26"/>
        <v>0</v>
      </c>
      <c r="DV739" s="1375"/>
      <c r="DW739" s="1375"/>
      <c r="DX739" s="1375"/>
      <c r="DY739" s="1375"/>
      <c r="DZ739" s="1375">
        <f t="shared" si="27"/>
        <v>0</v>
      </c>
      <c r="EA739" s="1375"/>
      <c r="EB739" s="1375"/>
      <c r="EC739" s="1375"/>
      <c r="ED739" s="1375"/>
      <c r="EE739" s="1375">
        <f t="shared" si="28"/>
        <v>0</v>
      </c>
      <c r="EF739" s="1375"/>
      <c r="EG739" s="1375"/>
      <c r="EH739" s="1375"/>
      <c r="EI739" s="1375"/>
      <c r="EJ739" s="1375">
        <f t="shared" si="29"/>
        <v>0</v>
      </c>
      <c r="EK739" s="1375"/>
      <c r="EL739" s="1375"/>
      <c r="EM739" s="1375"/>
      <c r="EN739" s="1375"/>
      <c r="EO739" s="1375">
        <f t="shared" si="30"/>
        <v>0</v>
      </c>
      <c r="EP739" s="1375"/>
      <c r="EQ739" s="1375"/>
      <c r="ER739" s="1375"/>
      <c r="ES739" s="1375"/>
      <c r="ET739" s="1375">
        <f t="shared" si="31"/>
        <v>0</v>
      </c>
      <c r="EU739" s="1375"/>
      <c r="EV739" s="1375"/>
      <c r="EW739" s="1375"/>
      <c r="EX739" s="1375"/>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3" customHeight="1">
      <c r="B740" s="1371"/>
      <c r="C740" s="1372"/>
      <c r="D740" s="1372"/>
      <c r="E740" s="1372"/>
      <c r="F740" s="1373"/>
      <c r="G740" s="1597"/>
      <c r="H740" s="1598"/>
      <c r="I740" s="1598"/>
      <c r="J740" s="1599"/>
      <c r="K740" s="1365"/>
      <c r="L740" s="1366"/>
      <c r="M740" s="1366"/>
      <c r="N740" s="1367"/>
      <c r="O740" s="1368"/>
      <c r="P740" s="1369"/>
      <c r="Q740" s="1369"/>
      <c r="R740" s="1369"/>
      <c r="S740" s="1370"/>
      <c r="T740" s="1368"/>
      <c r="U740" s="1369"/>
      <c r="V740" s="1369"/>
      <c r="W740" s="1370"/>
      <c r="X740" s="1417">
        <f t="shared" si="10"/>
        <v>0</v>
      </c>
      <c r="Y740" s="1418"/>
      <c r="Z740" s="1418"/>
      <c r="AA740" s="1418"/>
      <c r="AB740" s="1419"/>
      <c r="AC740" s="1618"/>
      <c r="AD740" s="1619"/>
      <c r="AE740" s="1619"/>
      <c r="AF740" s="1619"/>
      <c r="AG740" s="1620"/>
      <c r="AH740" s="1399" t="str">
        <f t="shared" si="38"/>
        <v/>
      </c>
      <c r="AI740" s="1400"/>
      <c r="AJ740" s="1401"/>
      <c r="AK740" s="1371" t="s">
        <v>590</v>
      </c>
      <c r="AL740" s="1372"/>
      <c r="AM740" s="1372"/>
      <c r="AN740" s="1372"/>
      <c r="AO740" s="1373"/>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75">
        <f t="shared" si="26"/>
        <v>0</v>
      </c>
      <c r="DV740" s="1375"/>
      <c r="DW740" s="1375"/>
      <c r="DX740" s="1375"/>
      <c r="DY740" s="1375"/>
      <c r="DZ740" s="1375">
        <f t="shared" si="27"/>
        <v>0</v>
      </c>
      <c r="EA740" s="1375"/>
      <c r="EB740" s="1375"/>
      <c r="EC740" s="1375"/>
      <c r="ED740" s="1375"/>
      <c r="EE740" s="1375">
        <f t="shared" si="28"/>
        <v>0</v>
      </c>
      <c r="EF740" s="1375"/>
      <c r="EG740" s="1375"/>
      <c r="EH740" s="1375"/>
      <c r="EI740" s="1375"/>
      <c r="EJ740" s="1375">
        <f t="shared" si="29"/>
        <v>0</v>
      </c>
      <c r="EK740" s="1375"/>
      <c r="EL740" s="1375"/>
      <c r="EM740" s="1375"/>
      <c r="EN740" s="1375"/>
      <c r="EO740" s="1375">
        <f t="shared" si="30"/>
        <v>0</v>
      </c>
      <c r="EP740" s="1375"/>
      <c r="EQ740" s="1375"/>
      <c r="ER740" s="1375"/>
      <c r="ES740" s="1375"/>
      <c r="ET740" s="1375">
        <f t="shared" si="31"/>
        <v>0</v>
      </c>
      <c r="EU740" s="1375"/>
      <c r="EV740" s="1375"/>
      <c r="EW740" s="1375"/>
      <c r="EX740" s="1375"/>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3" customHeight="1">
      <c r="B741" s="1371"/>
      <c r="C741" s="1372"/>
      <c r="D741" s="1372"/>
      <c r="E741" s="1372"/>
      <c r="F741" s="1373"/>
      <c r="G741" s="1597"/>
      <c r="H741" s="1598"/>
      <c r="I741" s="1598"/>
      <c r="J741" s="1599"/>
      <c r="K741" s="1365"/>
      <c r="L741" s="1366"/>
      <c r="M741" s="1366"/>
      <c r="N741" s="1367"/>
      <c r="O741" s="1368"/>
      <c r="P741" s="1369"/>
      <c r="Q741" s="1369"/>
      <c r="R741" s="1369"/>
      <c r="S741" s="1370"/>
      <c r="T741" s="1368"/>
      <c r="U741" s="1369"/>
      <c r="V741" s="1369"/>
      <c r="W741" s="1370"/>
      <c r="X741" s="1417">
        <f t="shared" si="10"/>
        <v>0</v>
      </c>
      <c r="Y741" s="1418"/>
      <c r="Z741" s="1418"/>
      <c r="AA741" s="1418"/>
      <c r="AB741" s="1419"/>
      <c r="AC741" s="1618"/>
      <c r="AD741" s="1619"/>
      <c r="AE741" s="1619"/>
      <c r="AF741" s="1619"/>
      <c r="AG741" s="1620"/>
      <c r="AH741" s="1399" t="str">
        <f t="shared" si="38"/>
        <v/>
      </c>
      <c r="AI741" s="1400"/>
      <c r="AJ741" s="1401"/>
      <c r="AK741" s="1371" t="s">
        <v>590</v>
      </c>
      <c r="AL741" s="1372"/>
      <c r="AM741" s="1372"/>
      <c r="AN741" s="1372"/>
      <c r="AO741" s="1373"/>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75">
        <f t="shared" si="26"/>
        <v>0</v>
      </c>
      <c r="DV741" s="1375"/>
      <c r="DW741" s="1375"/>
      <c r="DX741" s="1375"/>
      <c r="DY741" s="1375"/>
      <c r="DZ741" s="1375">
        <f t="shared" si="27"/>
        <v>0</v>
      </c>
      <c r="EA741" s="1375"/>
      <c r="EB741" s="1375"/>
      <c r="EC741" s="1375"/>
      <c r="ED741" s="1375"/>
      <c r="EE741" s="1375">
        <f t="shared" si="28"/>
        <v>0</v>
      </c>
      <c r="EF741" s="1375"/>
      <c r="EG741" s="1375"/>
      <c r="EH741" s="1375"/>
      <c r="EI741" s="1375"/>
      <c r="EJ741" s="1375">
        <f t="shared" si="29"/>
        <v>0</v>
      </c>
      <c r="EK741" s="1375"/>
      <c r="EL741" s="1375"/>
      <c r="EM741" s="1375"/>
      <c r="EN741" s="1375"/>
      <c r="EO741" s="1375">
        <f t="shared" si="30"/>
        <v>0</v>
      </c>
      <c r="EP741" s="1375"/>
      <c r="EQ741" s="1375"/>
      <c r="ER741" s="1375"/>
      <c r="ES741" s="1375"/>
      <c r="ET741" s="1375">
        <f t="shared" si="31"/>
        <v>0</v>
      </c>
      <c r="EU741" s="1375"/>
      <c r="EV741" s="1375"/>
      <c r="EW741" s="1375"/>
      <c r="EX741" s="1375"/>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3" customHeight="1">
      <c r="B742" s="1371"/>
      <c r="C742" s="1372"/>
      <c r="D742" s="1372"/>
      <c r="E742" s="1372"/>
      <c r="F742" s="1373"/>
      <c r="G742" s="1597"/>
      <c r="H742" s="1598"/>
      <c r="I742" s="1598"/>
      <c r="J742" s="1599"/>
      <c r="K742" s="1365"/>
      <c r="L742" s="1366"/>
      <c r="M742" s="1366"/>
      <c r="N742" s="1367"/>
      <c r="O742" s="1368"/>
      <c r="P742" s="1369"/>
      <c r="Q742" s="1369"/>
      <c r="R742" s="1369"/>
      <c r="S742" s="1370"/>
      <c r="T742" s="1368"/>
      <c r="U742" s="1369"/>
      <c r="V742" s="1369"/>
      <c r="W742" s="1370"/>
      <c r="X742" s="1417">
        <f t="shared" si="10"/>
        <v>0</v>
      </c>
      <c r="Y742" s="1418"/>
      <c r="Z742" s="1418"/>
      <c r="AA742" s="1418"/>
      <c r="AB742" s="1419"/>
      <c r="AC742" s="1618"/>
      <c r="AD742" s="1619"/>
      <c r="AE742" s="1619"/>
      <c r="AF742" s="1619"/>
      <c r="AG742" s="1620"/>
      <c r="AH742" s="1399" t="str">
        <f t="shared" si="38"/>
        <v/>
      </c>
      <c r="AI742" s="1400"/>
      <c r="AJ742" s="1401"/>
      <c r="AK742" s="1371" t="s">
        <v>590</v>
      </c>
      <c r="AL742" s="1372"/>
      <c r="AM742" s="1372"/>
      <c r="AN742" s="1372"/>
      <c r="AO742" s="1373"/>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75">
        <f t="shared" si="26"/>
        <v>0</v>
      </c>
      <c r="DV742" s="1375"/>
      <c r="DW742" s="1375"/>
      <c r="DX742" s="1375"/>
      <c r="DY742" s="1375"/>
      <c r="DZ742" s="1375">
        <f t="shared" si="27"/>
        <v>0</v>
      </c>
      <c r="EA742" s="1375"/>
      <c r="EB742" s="1375"/>
      <c r="EC742" s="1375"/>
      <c r="ED742" s="1375"/>
      <c r="EE742" s="1375">
        <f t="shared" si="28"/>
        <v>0</v>
      </c>
      <c r="EF742" s="1375"/>
      <c r="EG742" s="1375"/>
      <c r="EH742" s="1375"/>
      <c r="EI742" s="1375"/>
      <c r="EJ742" s="1375">
        <f t="shared" si="29"/>
        <v>0</v>
      </c>
      <c r="EK742" s="1375"/>
      <c r="EL742" s="1375"/>
      <c r="EM742" s="1375"/>
      <c r="EN742" s="1375"/>
      <c r="EO742" s="1375">
        <f t="shared" si="30"/>
        <v>0</v>
      </c>
      <c r="EP742" s="1375"/>
      <c r="EQ742" s="1375"/>
      <c r="ER742" s="1375"/>
      <c r="ES742" s="1375"/>
      <c r="ET742" s="1375">
        <f t="shared" si="31"/>
        <v>0</v>
      </c>
      <c r="EU742" s="1375"/>
      <c r="EV742" s="1375"/>
      <c r="EW742" s="1375"/>
      <c r="EX742" s="1375"/>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3" customHeight="1">
      <c r="B743" s="1371"/>
      <c r="C743" s="1372"/>
      <c r="D743" s="1372"/>
      <c r="E743" s="1372"/>
      <c r="F743" s="1373"/>
      <c r="G743" s="1597"/>
      <c r="H743" s="1598"/>
      <c r="I743" s="1598"/>
      <c r="J743" s="1599"/>
      <c r="K743" s="1365"/>
      <c r="L743" s="1366"/>
      <c r="M743" s="1366"/>
      <c r="N743" s="1367"/>
      <c r="O743" s="1368"/>
      <c r="P743" s="1369"/>
      <c r="Q743" s="1369"/>
      <c r="R743" s="1369"/>
      <c r="S743" s="1370"/>
      <c r="T743" s="1368"/>
      <c r="U743" s="1369"/>
      <c r="V743" s="1369"/>
      <c r="W743" s="1370"/>
      <c r="X743" s="1417">
        <f t="shared" si="10"/>
        <v>0</v>
      </c>
      <c r="Y743" s="1418"/>
      <c r="Z743" s="1418"/>
      <c r="AA743" s="1418"/>
      <c r="AB743" s="1419"/>
      <c r="AC743" s="1618"/>
      <c r="AD743" s="1619"/>
      <c r="AE743" s="1619"/>
      <c r="AF743" s="1619"/>
      <c r="AG743" s="1620"/>
      <c r="AH743" s="1399" t="str">
        <f t="shared" si="38"/>
        <v/>
      </c>
      <c r="AI743" s="1400"/>
      <c r="AJ743" s="1401"/>
      <c r="AK743" s="1371" t="s">
        <v>590</v>
      </c>
      <c r="AL743" s="1372"/>
      <c r="AM743" s="1372"/>
      <c r="AN743" s="1372"/>
      <c r="AO743" s="1373"/>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75">
        <f t="shared" si="26"/>
        <v>0</v>
      </c>
      <c r="DV743" s="1375"/>
      <c r="DW743" s="1375"/>
      <c r="DX743" s="1375"/>
      <c r="DY743" s="1375"/>
      <c r="DZ743" s="1375">
        <f t="shared" si="27"/>
        <v>0</v>
      </c>
      <c r="EA743" s="1375"/>
      <c r="EB743" s="1375"/>
      <c r="EC743" s="1375"/>
      <c r="ED743" s="1375"/>
      <c r="EE743" s="1375">
        <f t="shared" si="28"/>
        <v>0</v>
      </c>
      <c r="EF743" s="1375"/>
      <c r="EG743" s="1375"/>
      <c r="EH743" s="1375"/>
      <c r="EI743" s="1375"/>
      <c r="EJ743" s="1375">
        <f t="shared" si="29"/>
        <v>0</v>
      </c>
      <c r="EK743" s="1375"/>
      <c r="EL743" s="1375"/>
      <c r="EM743" s="1375"/>
      <c r="EN743" s="1375"/>
      <c r="EO743" s="1375">
        <f t="shared" si="30"/>
        <v>0</v>
      </c>
      <c r="EP743" s="1375"/>
      <c r="EQ743" s="1375"/>
      <c r="ER743" s="1375"/>
      <c r="ES743" s="1375"/>
      <c r="ET743" s="1375">
        <f t="shared" si="31"/>
        <v>0</v>
      </c>
      <c r="EU743" s="1375"/>
      <c r="EV743" s="1375"/>
      <c r="EW743" s="1375"/>
      <c r="EX743" s="1375"/>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3" customHeight="1">
      <c r="B744" s="1371"/>
      <c r="C744" s="1372"/>
      <c r="D744" s="1372"/>
      <c r="E744" s="1372"/>
      <c r="F744" s="1373"/>
      <c r="G744" s="1597"/>
      <c r="H744" s="1598"/>
      <c r="I744" s="1598"/>
      <c r="J744" s="1599"/>
      <c r="K744" s="1365"/>
      <c r="L744" s="1366"/>
      <c r="M744" s="1366"/>
      <c r="N744" s="1367"/>
      <c r="O744" s="1368"/>
      <c r="P744" s="1369"/>
      <c r="Q744" s="1369"/>
      <c r="R744" s="1369"/>
      <c r="S744" s="1370"/>
      <c r="T744" s="1368"/>
      <c r="U744" s="1369"/>
      <c r="V744" s="1369"/>
      <c r="W744" s="1370"/>
      <c r="X744" s="1417">
        <f t="shared" si="10"/>
        <v>0</v>
      </c>
      <c r="Y744" s="1418"/>
      <c r="Z744" s="1418"/>
      <c r="AA744" s="1418"/>
      <c r="AB744" s="1419"/>
      <c r="AC744" s="1618"/>
      <c r="AD744" s="1619"/>
      <c r="AE744" s="1619"/>
      <c r="AF744" s="1619"/>
      <c r="AG744" s="1620"/>
      <c r="AH744" s="1399" t="str">
        <f t="shared" si="38"/>
        <v/>
      </c>
      <c r="AI744" s="1400"/>
      <c r="AJ744" s="1401"/>
      <c r="AK744" s="1371" t="s">
        <v>590</v>
      </c>
      <c r="AL744" s="1372"/>
      <c r="AM744" s="1372"/>
      <c r="AN744" s="1372"/>
      <c r="AO744" s="1373"/>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75">
        <f t="shared" si="26"/>
        <v>0</v>
      </c>
      <c r="DV744" s="1375"/>
      <c r="DW744" s="1375"/>
      <c r="DX744" s="1375"/>
      <c r="DY744" s="1375"/>
      <c r="DZ744" s="1375">
        <f t="shared" si="27"/>
        <v>0</v>
      </c>
      <c r="EA744" s="1375"/>
      <c r="EB744" s="1375"/>
      <c r="EC744" s="1375"/>
      <c r="ED744" s="1375"/>
      <c r="EE744" s="1375">
        <f t="shared" si="28"/>
        <v>0</v>
      </c>
      <c r="EF744" s="1375"/>
      <c r="EG744" s="1375"/>
      <c r="EH744" s="1375"/>
      <c r="EI744" s="1375"/>
      <c r="EJ744" s="1375">
        <f t="shared" si="29"/>
        <v>0</v>
      </c>
      <c r="EK744" s="1375"/>
      <c r="EL744" s="1375"/>
      <c r="EM744" s="1375"/>
      <c r="EN744" s="1375"/>
      <c r="EO744" s="1375">
        <f t="shared" si="30"/>
        <v>0</v>
      </c>
      <c r="EP744" s="1375"/>
      <c r="EQ744" s="1375"/>
      <c r="ER744" s="1375"/>
      <c r="ES744" s="1375"/>
      <c r="ET744" s="1375">
        <f t="shared" si="31"/>
        <v>0</v>
      </c>
      <c r="EU744" s="1375"/>
      <c r="EV744" s="1375"/>
      <c r="EW744" s="1375"/>
      <c r="EX744" s="1375"/>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3" customHeight="1">
      <c r="B745" s="1371"/>
      <c r="C745" s="1372"/>
      <c r="D745" s="1372"/>
      <c r="E745" s="1372"/>
      <c r="F745" s="1373"/>
      <c r="G745" s="1597"/>
      <c r="H745" s="1598"/>
      <c r="I745" s="1598"/>
      <c r="J745" s="1599"/>
      <c r="K745" s="1365"/>
      <c r="L745" s="1366"/>
      <c r="M745" s="1366"/>
      <c r="N745" s="1367"/>
      <c r="O745" s="1368"/>
      <c r="P745" s="1369"/>
      <c r="Q745" s="1369"/>
      <c r="R745" s="1369"/>
      <c r="S745" s="1370"/>
      <c r="T745" s="1368"/>
      <c r="U745" s="1369"/>
      <c r="V745" s="1369"/>
      <c r="W745" s="1370"/>
      <c r="X745" s="1417">
        <f t="shared" si="10"/>
        <v>0</v>
      </c>
      <c r="Y745" s="1418"/>
      <c r="Z745" s="1418"/>
      <c r="AA745" s="1418"/>
      <c r="AB745" s="1419"/>
      <c r="AC745" s="1618"/>
      <c r="AD745" s="1619"/>
      <c r="AE745" s="1619"/>
      <c r="AF745" s="1619"/>
      <c r="AG745" s="1620"/>
      <c r="AH745" s="1399" t="str">
        <f t="shared" si="38"/>
        <v/>
      </c>
      <c r="AI745" s="1400"/>
      <c r="AJ745" s="1401"/>
      <c r="AK745" s="1371" t="s">
        <v>590</v>
      </c>
      <c r="AL745" s="1372"/>
      <c r="AM745" s="1372"/>
      <c r="AN745" s="1372"/>
      <c r="AO745" s="1373"/>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75">
        <f t="shared" si="26"/>
        <v>0</v>
      </c>
      <c r="DV745" s="1375"/>
      <c r="DW745" s="1375"/>
      <c r="DX745" s="1375"/>
      <c r="DY745" s="1375"/>
      <c r="DZ745" s="1375">
        <f t="shared" si="27"/>
        <v>0</v>
      </c>
      <c r="EA745" s="1375"/>
      <c r="EB745" s="1375"/>
      <c r="EC745" s="1375"/>
      <c r="ED745" s="1375"/>
      <c r="EE745" s="1375">
        <f t="shared" si="28"/>
        <v>0</v>
      </c>
      <c r="EF745" s="1375"/>
      <c r="EG745" s="1375"/>
      <c r="EH745" s="1375"/>
      <c r="EI745" s="1375"/>
      <c r="EJ745" s="1375">
        <f t="shared" si="29"/>
        <v>0</v>
      </c>
      <c r="EK745" s="1375"/>
      <c r="EL745" s="1375"/>
      <c r="EM745" s="1375"/>
      <c r="EN745" s="1375"/>
      <c r="EO745" s="1375">
        <f t="shared" si="30"/>
        <v>0</v>
      </c>
      <c r="EP745" s="1375"/>
      <c r="EQ745" s="1375"/>
      <c r="ER745" s="1375"/>
      <c r="ES745" s="1375"/>
      <c r="ET745" s="1375">
        <f t="shared" si="31"/>
        <v>0</v>
      </c>
      <c r="EU745" s="1375"/>
      <c r="EV745" s="1375"/>
      <c r="EW745" s="1375"/>
      <c r="EX745" s="1375"/>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3" customHeight="1">
      <c r="B746" s="1371"/>
      <c r="C746" s="1372"/>
      <c r="D746" s="1372"/>
      <c r="E746" s="1372"/>
      <c r="F746" s="1373"/>
      <c r="G746" s="1597"/>
      <c r="H746" s="1598"/>
      <c r="I746" s="1598"/>
      <c r="J746" s="1599"/>
      <c r="K746" s="1365"/>
      <c r="L746" s="1366"/>
      <c r="M746" s="1366"/>
      <c r="N746" s="1367"/>
      <c r="O746" s="1368"/>
      <c r="P746" s="1369"/>
      <c r="Q746" s="1369"/>
      <c r="R746" s="1369"/>
      <c r="S746" s="1370"/>
      <c r="T746" s="1368"/>
      <c r="U746" s="1369"/>
      <c r="V746" s="1369"/>
      <c r="W746" s="1370"/>
      <c r="X746" s="1417">
        <f t="shared" si="10"/>
        <v>0</v>
      </c>
      <c r="Y746" s="1418"/>
      <c r="Z746" s="1418"/>
      <c r="AA746" s="1418"/>
      <c r="AB746" s="1419"/>
      <c r="AC746" s="1618"/>
      <c r="AD746" s="1619"/>
      <c r="AE746" s="1619"/>
      <c r="AF746" s="1619"/>
      <c r="AG746" s="1620"/>
      <c r="AH746" s="1399" t="str">
        <f t="shared" si="38"/>
        <v/>
      </c>
      <c r="AI746" s="1400"/>
      <c r="AJ746" s="1401"/>
      <c r="AK746" s="1371" t="s">
        <v>590</v>
      </c>
      <c r="AL746" s="1372"/>
      <c r="AM746" s="1372"/>
      <c r="AN746" s="1372"/>
      <c r="AO746" s="1373"/>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75">
        <f t="shared" si="26"/>
        <v>0</v>
      </c>
      <c r="DV746" s="1375"/>
      <c r="DW746" s="1375"/>
      <c r="DX746" s="1375"/>
      <c r="DY746" s="1375"/>
      <c r="DZ746" s="1375">
        <f t="shared" si="27"/>
        <v>0</v>
      </c>
      <c r="EA746" s="1375"/>
      <c r="EB746" s="1375"/>
      <c r="EC746" s="1375"/>
      <c r="ED746" s="1375"/>
      <c r="EE746" s="1375">
        <f t="shared" si="28"/>
        <v>0</v>
      </c>
      <c r="EF746" s="1375"/>
      <c r="EG746" s="1375"/>
      <c r="EH746" s="1375"/>
      <c r="EI746" s="1375"/>
      <c r="EJ746" s="1375">
        <f t="shared" si="29"/>
        <v>0</v>
      </c>
      <c r="EK746" s="1375"/>
      <c r="EL746" s="1375"/>
      <c r="EM746" s="1375"/>
      <c r="EN746" s="1375"/>
      <c r="EO746" s="1375">
        <f t="shared" si="30"/>
        <v>0</v>
      </c>
      <c r="EP746" s="1375"/>
      <c r="EQ746" s="1375"/>
      <c r="ER746" s="1375"/>
      <c r="ES746" s="1375"/>
      <c r="ET746" s="1375">
        <f t="shared" si="31"/>
        <v>0</v>
      </c>
      <c r="EU746" s="1375"/>
      <c r="EV746" s="1375"/>
      <c r="EW746" s="1375"/>
      <c r="EX746" s="1375"/>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3" customHeight="1">
      <c r="B747" s="1371"/>
      <c r="C747" s="1372"/>
      <c r="D747" s="1372"/>
      <c r="E747" s="1372"/>
      <c r="F747" s="1373"/>
      <c r="G747" s="1597"/>
      <c r="H747" s="1598"/>
      <c r="I747" s="1598"/>
      <c r="J747" s="1599"/>
      <c r="K747" s="1365"/>
      <c r="L747" s="1366"/>
      <c r="M747" s="1366"/>
      <c r="N747" s="1367"/>
      <c r="O747" s="1368"/>
      <c r="P747" s="1369"/>
      <c r="Q747" s="1369"/>
      <c r="R747" s="1369"/>
      <c r="S747" s="1370"/>
      <c r="T747" s="1368"/>
      <c r="U747" s="1369"/>
      <c r="V747" s="1369"/>
      <c r="W747" s="1370"/>
      <c r="X747" s="1417">
        <f t="shared" si="10"/>
        <v>0</v>
      </c>
      <c r="Y747" s="1418"/>
      <c r="Z747" s="1418"/>
      <c r="AA747" s="1418"/>
      <c r="AB747" s="1419"/>
      <c r="AC747" s="1618"/>
      <c r="AD747" s="1619"/>
      <c r="AE747" s="1619"/>
      <c r="AF747" s="1619"/>
      <c r="AG747" s="1620"/>
      <c r="AH747" s="1399" t="str">
        <f t="shared" si="38"/>
        <v/>
      </c>
      <c r="AI747" s="1400"/>
      <c r="AJ747" s="1401"/>
      <c r="AK747" s="1371" t="s">
        <v>590</v>
      </c>
      <c r="AL747" s="1372"/>
      <c r="AM747" s="1372"/>
      <c r="AN747" s="1372"/>
      <c r="AO747" s="1373"/>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75">
        <f t="shared" si="26"/>
        <v>0</v>
      </c>
      <c r="DV747" s="1375"/>
      <c r="DW747" s="1375"/>
      <c r="DX747" s="1375"/>
      <c r="DY747" s="1375"/>
      <c r="DZ747" s="1375">
        <f t="shared" si="27"/>
        <v>0</v>
      </c>
      <c r="EA747" s="1375"/>
      <c r="EB747" s="1375"/>
      <c r="EC747" s="1375"/>
      <c r="ED747" s="1375"/>
      <c r="EE747" s="1375">
        <f t="shared" si="28"/>
        <v>0</v>
      </c>
      <c r="EF747" s="1375"/>
      <c r="EG747" s="1375"/>
      <c r="EH747" s="1375"/>
      <c r="EI747" s="1375"/>
      <c r="EJ747" s="1375">
        <f t="shared" si="29"/>
        <v>0</v>
      </c>
      <c r="EK747" s="1375"/>
      <c r="EL747" s="1375"/>
      <c r="EM747" s="1375"/>
      <c r="EN747" s="1375"/>
      <c r="EO747" s="1375">
        <f t="shared" si="30"/>
        <v>0</v>
      </c>
      <c r="EP747" s="1375"/>
      <c r="EQ747" s="1375"/>
      <c r="ER747" s="1375"/>
      <c r="ES747" s="1375"/>
      <c r="ET747" s="1375">
        <f t="shared" si="31"/>
        <v>0</v>
      </c>
      <c r="EU747" s="1375"/>
      <c r="EV747" s="1375"/>
      <c r="EW747" s="1375"/>
      <c r="EX747" s="1375"/>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3" customHeight="1">
      <c r="B748" s="1371"/>
      <c r="C748" s="1372"/>
      <c r="D748" s="1372"/>
      <c r="E748" s="1372"/>
      <c r="F748" s="1373"/>
      <c r="G748" s="1597"/>
      <c r="H748" s="1598"/>
      <c r="I748" s="1598"/>
      <c r="J748" s="1599"/>
      <c r="K748" s="1365"/>
      <c r="L748" s="1366"/>
      <c r="M748" s="1366"/>
      <c r="N748" s="1367"/>
      <c r="O748" s="1368"/>
      <c r="P748" s="1369"/>
      <c r="Q748" s="1369"/>
      <c r="R748" s="1369"/>
      <c r="S748" s="1370"/>
      <c r="T748" s="1368"/>
      <c r="U748" s="1369"/>
      <c r="V748" s="1369"/>
      <c r="W748" s="1370"/>
      <c r="X748" s="1417">
        <f t="shared" si="10"/>
        <v>0</v>
      </c>
      <c r="Y748" s="1418"/>
      <c r="Z748" s="1418"/>
      <c r="AA748" s="1418"/>
      <c r="AB748" s="1419"/>
      <c r="AC748" s="1618"/>
      <c r="AD748" s="1619"/>
      <c r="AE748" s="1619"/>
      <c r="AF748" s="1619"/>
      <c r="AG748" s="1620"/>
      <c r="AH748" s="1399" t="str">
        <f t="shared" si="38"/>
        <v/>
      </c>
      <c r="AI748" s="1400"/>
      <c r="AJ748" s="1401"/>
      <c r="AK748" s="1371" t="s">
        <v>590</v>
      </c>
      <c r="AL748" s="1372"/>
      <c r="AM748" s="1372"/>
      <c r="AN748" s="1372"/>
      <c r="AO748" s="1373"/>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75">
        <f t="shared" si="26"/>
        <v>0</v>
      </c>
      <c r="DV748" s="1375"/>
      <c r="DW748" s="1375"/>
      <c r="DX748" s="1375"/>
      <c r="DY748" s="1375"/>
      <c r="DZ748" s="1375">
        <f t="shared" si="27"/>
        <v>0</v>
      </c>
      <c r="EA748" s="1375"/>
      <c r="EB748" s="1375"/>
      <c r="EC748" s="1375"/>
      <c r="ED748" s="1375"/>
      <c r="EE748" s="1375">
        <f t="shared" si="28"/>
        <v>0</v>
      </c>
      <c r="EF748" s="1375"/>
      <c r="EG748" s="1375"/>
      <c r="EH748" s="1375"/>
      <c r="EI748" s="1375"/>
      <c r="EJ748" s="1375">
        <f t="shared" si="29"/>
        <v>0</v>
      </c>
      <c r="EK748" s="1375"/>
      <c r="EL748" s="1375"/>
      <c r="EM748" s="1375"/>
      <c r="EN748" s="1375"/>
      <c r="EO748" s="1375">
        <f t="shared" si="30"/>
        <v>0</v>
      </c>
      <c r="EP748" s="1375"/>
      <c r="EQ748" s="1375"/>
      <c r="ER748" s="1375"/>
      <c r="ES748" s="1375"/>
      <c r="ET748" s="1375">
        <f t="shared" si="31"/>
        <v>0</v>
      </c>
      <c r="EU748" s="1375"/>
      <c r="EV748" s="1375"/>
      <c r="EW748" s="1375"/>
      <c r="EX748" s="1375"/>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3" customHeight="1">
      <c r="B749" s="1371"/>
      <c r="C749" s="1372"/>
      <c r="D749" s="1372"/>
      <c r="E749" s="1372"/>
      <c r="F749" s="1373"/>
      <c r="G749" s="1597"/>
      <c r="H749" s="1598"/>
      <c r="I749" s="1598"/>
      <c r="J749" s="1599"/>
      <c r="K749" s="1365"/>
      <c r="L749" s="1366"/>
      <c r="M749" s="1366"/>
      <c r="N749" s="1367"/>
      <c r="O749" s="1368"/>
      <c r="P749" s="1369"/>
      <c r="Q749" s="1369"/>
      <c r="R749" s="1369"/>
      <c r="S749" s="1370"/>
      <c r="T749" s="1368"/>
      <c r="U749" s="1369"/>
      <c r="V749" s="1369"/>
      <c r="W749" s="1370"/>
      <c r="X749" s="1417">
        <f t="shared" si="10"/>
        <v>0</v>
      </c>
      <c r="Y749" s="1418"/>
      <c r="Z749" s="1418"/>
      <c r="AA749" s="1418"/>
      <c r="AB749" s="1419"/>
      <c r="AC749" s="1618"/>
      <c r="AD749" s="1619"/>
      <c r="AE749" s="1619"/>
      <c r="AF749" s="1619"/>
      <c r="AG749" s="1620"/>
      <c r="AH749" s="1399" t="str">
        <f t="shared" si="38"/>
        <v/>
      </c>
      <c r="AI749" s="1400"/>
      <c r="AJ749" s="1401"/>
      <c r="AK749" s="1371" t="s">
        <v>590</v>
      </c>
      <c r="AL749" s="1372"/>
      <c r="AM749" s="1372"/>
      <c r="AN749" s="1372"/>
      <c r="AO749" s="1373"/>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75">
        <f t="shared" si="26"/>
        <v>0</v>
      </c>
      <c r="DV749" s="1375"/>
      <c r="DW749" s="1375"/>
      <c r="DX749" s="1375"/>
      <c r="DY749" s="1375"/>
      <c r="DZ749" s="1375">
        <f t="shared" si="27"/>
        <v>0</v>
      </c>
      <c r="EA749" s="1375"/>
      <c r="EB749" s="1375"/>
      <c r="EC749" s="1375"/>
      <c r="ED749" s="1375"/>
      <c r="EE749" s="1375">
        <f t="shared" si="28"/>
        <v>0</v>
      </c>
      <c r="EF749" s="1375"/>
      <c r="EG749" s="1375"/>
      <c r="EH749" s="1375"/>
      <c r="EI749" s="1375"/>
      <c r="EJ749" s="1375">
        <f t="shared" si="29"/>
        <v>0</v>
      </c>
      <c r="EK749" s="1375"/>
      <c r="EL749" s="1375"/>
      <c r="EM749" s="1375"/>
      <c r="EN749" s="1375"/>
      <c r="EO749" s="1375">
        <f t="shared" si="30"/>
        <v>0</v>
      </c>
      <c r="EP749" s="1375"/>
      <c r="EQ749" s="1375"/>
      <c r="ER749" s="1375"/>
      <c r="ES749" s="1375"/>
      <c r="ET749" s="1375">
        <f t="shared" si="31"/>
        <v>0</v>
      </c>
      <c r="EU749" s="1375"/>
      <c r="EV749" s="1375"/>
      <c r="EW749" s="1375"/>
      <c r="EX749" s="1375"/>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3" customHeight="1">
      <c r="B750" s="1371"/>
      <c r="C750" s="1372"/>
      <c r="D750" s="1372"/>
      <c r="E750" s="1372"/>
      <c r="F750" s="1373"/>
      <c r="G750" s="1597"/>
      <c r="H750" s="1598"/>
      <c r="I750" s="1598"/>
      <c r="J750" s="1599"/>
      <c r="K750" s="1365"/>
      <c r="L750" s="1366"/>
      <c r="M750" s="1366"/>
      <c r="N750" s="1367"/>
      <c r="O750" s="1368"/>
      <c r="P750" s="1369"/>
      <c r="Q750" s="1369"/>
      <c r="R750" s="1369"/>
      <c r="S750" s="1370"/>
      <c r="T750" s="1368"/>
      <c r="U750" s="1369"/>
      <c r="V750" s="1369"/>
      <c r="W750" s="1370"/>
      <c r="X750" s="1417">
        <f t="shared" ref="X750:X759" si="41">O750+T750</f>
        <v>0</v>
      </c>
      <c r="Y750" s="1418"/>
      <c r="Z750" s="1418"/>
      <c r="AA750" s="1418"/>
      <c r="AB750" s="1419"/>
      <c r="AC750" s="1618"/>
      <c r="AD750" s="1619"/>
      <c r="AE750" s="1619"/>
      <c r="AF750" s="1619"/>
      <c r="AG750" s="1620"/>
      <c r="AH750" s="1399" t="str">
        <f t="shared" si="38"/>
        <v/>
      </c>
      <c r="AI750" s="1400"/>
      <c r="AJ750" s="1401"/>
      <c r="AK750" s="1371" t="s">
        <v>590</v>
      </c>
      <c r="AL750" s="1372"/>
      <c r="AM750" s="1372"/>
      <c r="AN750" s="1372"/>
      <c r="AO750" s="1373"/>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75">
        <f t="shared" si="26"/>
        <v>0</v>
      </c>
      <c r="DV750" s="1375"/>
      <c r="DW750" s="1375"/>
      <c r="DX750" s="1375"/>
      <c r="DY750" s="1375"/>
      <c r="DZ750" s="1375">
        <f t="shared" si="27"/>
        <v>0</v>
      </c>
      <c r="EA750" s="1375"/>
      <c r="EB750" s="1375"/>
      <c r="EC750" s="1375"/>
      <c r="ED750" s="1375"/>
      <c r="EE750" s="1375">
        <f t="shared" si="28"/>
        <v>0</v>
      </c>
      <c r="EF750" s="1375"/>
      <c r="EG750" s="1375"/>
      <c r="EH750" s="1375"/>
      <c r="EI750" s="1375"/>
      <c r="EJ750" s="1375">
        <f t="shared" si="29"/>
        <v>0</v>
      </c>
      <c r="EK750" s="1375"/>
      <c r="EL750" s="1375"/>
      <c r="EM750" s="1375"/>
      <c r="EN750" s="1375"/>
      <c r="EO750" s="1375">
        <f t="shared" si="30"/>
        <v>0</v>
      </c>
      <c r="EP750" s="1375"/>
      <c r="EQ750" s="1375"/>
      <c r="ER750" s="1375"/>
      <c r="ES750" s="1375"/>
      <c r="ET750" s="1375">
        <f t="shared" si="31"/>
        <v>0</v>
      </c>
      <c r="EU750" s="1375"/>
      <c r="EV750" s="1375"/>
      <c r="EW750" s="1375"/>
      <c r="EX750" s="1375"/>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3" customHeight="1">
      <c r="A751"/>
      <c r="B751" s="1371"/>
      <c r="C751" s="1372"/>
      <c r="D751" s="1372"/>
      <c r="E751" s="1372"/>
      <c r="F751" s="1373"/>
      <c r="G751" s="1597"/>
      <c r="H751" s="1598"/>
      <c r="I751" s="1598"/>
      <c r="J751" s="1599"/>
      <c r="K751" s="1365"/>
      <c r="L751" s="1366"/>
      <c r="M751" s="1366"/>
      <c r="N751" s="1367"/>
      <c r="O751" s="1368"/>
      <c r="P751" s="1369"/>
      <c r="Q751" s="1369"/>
      <c r="R751" s="1369"/>
      <c r="S751" s="1370"/>
      <c r="T751" s="1368"/>
      <c r="U751" s="1369"/>
      <c r="V751" s="1369"/>
      <c r="W751" s="1370"/>
      <c r="X751" s="1417">
        <f t="shared" si="41"/>
        <v>0</v>
      </c>
      <c r="Y751" s="1418"/>
      <c r="Z751" s="1418"/>
      <c r="AA751" s="1418"/>
      <c r="AB751" s="1419"/>
      <c r="AC751" s="1618"/>
      <c r="AD751" s="1619"/>
      <c r="AE751" s="1619"/>
      <c r="AF751" s="1619"/>
      <c r="AG751" s="1620"/>
      <c r="AH751" s="1399" t="str">
        <f t="shared" si="38"/>
        <v/>
      </c>
      <c r="AI751" s="1400"/>
      <c r="AJ751" s="1401"/>
      <c r="AK751" s="1371" t="s">
        <v>590</v>
      </c>
      <c r="AL751" s="1372"/>
      <c r="AM751" s="1372"/>
      <c r="AN751" s="1372"/>
      <c r="AO751" s="1373"/>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75">
        <f t="shared" si="26"/>
        <v>0</v>
      </c>
      <c r="DV751" s="1375"/>
      <c r="DW751" s="1375"/>
      <c r="DX751" s="1375"/>
      <c r="DY751" s="1375"/>
      <c r="DZ751" s="1375">
        <f t="shared" si="27"/>
        <v>0</v>
      </c>
      <c r="EA751" s="1375"/>
      <c r="EB751" s="1375"/>
      <c r="EC751" s="1375"/>
      <c r="ED751" s="1375"/>
      <c r="EE751" s="1375">
        <f t="shared" si="28"/>
        <v>0</v>
      </c>
      <c r="EF751" s="1375"/>
      <c r="EG751" s="1375"/>
      <c r="EH751" s="1375"/>
      <c r="EI751" s="1375"/>
      <c r="EJ751" s="1375">
        <f t="shared" si="29"/>
        <v>0</v>
      </c>
      <c r="EK751" s="1375"/>
      <c r="EL751" s="1375"/>
      <c r="EM751" s="1375"/>
      <c r="EN751" s="1375"/>
      <c r="EO751" s="1375">
        <f t="shared" si="30"/>
        <v>0</v>
      </c>
      <c r="EP751" s="1375"/>
      <c r="EQ751" s="1375"/>
      <c r="ER751" s="1375"/>
      <c r="ES751" s="1375"/>
      <c r="ET751" s="1375">
        <f t="shared" si="31"/>
        <v>0</v>
      </c>
      <c r="EU751" s="1375"/>
      <c r="EV751" s="1375"/>
      <c r="EW751" s="1375"/>
      <c r="EX751" s="1375"/>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3" customHeight="1">
      <c r="B752" s="1371"/>
      <c r="C752" s="1372"/>
      <c r="D752" s="1372"/>
      <c r="E752" s="1372"/>
      <c r="F752" s="1373"/>
      <c r="G752" s="1597"/>
      <c r="H752" s="1598"/>
      <c r="I752" s="1598"/>
      <c r="J752" s="1599"/>
      <c r="K752" s="1365"/>
      <c r="L752" s="1366"/>
      <c r="M752" s="1366"/>
      <c r="N752" s="1367"/>
      <c r="O752" s="1368"/>
      <c r="P752" s="1369"/>
      <c r="Q752" s="1369"/>
      <c r="R752" s="1369"/>
      <c r="S752" s="1370"/>
      <c r="T752" s="1368"/>
      <c r="U752" s="1369"/>
      <c r="V752" s="1369"/>
      <c r="W752" s="1370"/>
      <c r="X752" s="1417">
        <f t="shared" si="41"/>
        <v>0</v>
      </c>
      <c r="Y752" s="1418"/>
      <c r="Z752" s="1418"/>
      <c r="AA752" s="1418"/>
      <c r="AB752" s="1419"/>
      <c r="AC752" s="1618"/>
      <c r="AD752" s="1619"/>
      <c r="AE752" s="1619"/>
      <c r="AF752" s="1619"/>
      <c r="AG752" s="1620"/>
      <c r="AH752" s="1399" t="str">
        <f t="shared" si="38"/>
        <v/>
      </c>
      <c r="AI752" s="1400"/>
      <c r="AJ752" s="1401"/>
      <c r="AK752" s="1371" t="s">
        <v>590</v>
      </c>
      <c r="AL752" s="1372"/>
      <c r="AM752" s="1372"/>
      <c r="AN752" s="1372"/>
      <c r="AO752" s="1373"/>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75">
        <f t="shared" si="26"/>
        <v>0</v>
      </c>
      <c r="DV752" s="1375"/>
      <c r="DW752" s="1375"/>
      <c r="DX752" s="1375"/>
      <c r="DY752" s="1375"/>
      <c r="DZ752" s="1375">
        <f t="shared" si="27"/>
        <v>0</v>
      </c>
      <c r="EA752" s="1375"/>
      <c r="EB752" s="1375"/>
      <c r="EC752" s="1375"/>
      <c r="ED752" s="1375"/>
      <c r="EE752" s="1375">
        <f t="shared" si="28"/>
        <v>0</v>
      </c>
      <c r="EF752" s="1375"/>
      <c r="EG752" s="1375"/>
      <c r="EH752" s="1375"/>
      <c r="EI752" s="1375"/>
      <c r="EJ752" s="1375">
        <f t="shared" si="29"/>
        <v>0</v>
      </c>
      <c r="EK752" s="1375"/>
      <c r="EL752" s="1375"/>
      <c r="EM752" s="1375"/>
      <c r="EN752" s="1375"/>
      <c r="EO752" s="1375">
        <f t="shared" si="30"/>
        <v>0</v>
      </c>
      <c r="EP752" s="1375"/>
      <c r="EQ752" s="1375"/>
      <c r="ER752" s="1375"/>
      <c r="ES752" s="1375"/>
      <c r="ET752" s="1375">
        <f t="shared" si="31"/>
        <v>0</v>
      </c>
      <c r="EU752" s="1375"/>
      <c r="EV752" s="1375"/>
      <c r="EW752" s="1375"/>
      <c r="EX752" s="1375"/>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3" customHeight="1">
      <c r="B753" s="1371"/>
      <c r="C753" s="1372"/>
      <c r="D753" s="1372"/>
      <c r="E753" s="1372"/>
      <c r="F753" s="1373"/>
      <c r="G753" s="1597"/>
      <c r="H753" s="1598"/>
      <c r="I753" s="1598"/>
      <c r="J753" s="1599"/>
      <c r="K753" s="1365"/>
      <c r="L753" s="1366"/>
      <c r="M753" s="1366"/>
      <c r="N753" s="1367"/>
      <c r="O753" s="1368"/>
      <c r="P753" s="1369"/>
      <c r="Q753" s="1369"/>
      <c r="R753" s="1369"/>
      <c r="S753" s="1370"/>
      <c r="T753" s="1368"/>
      <c r="U753" s="1369"/>
      <c r="V753" s="1369"/>
      <c r="W753" s="1370"/>
      <c r="X753" s="1417">
        <f t="shared" si="41"/>
        <v>0</v>
      </c>
      <c r="Y753" s="1418"/>
      <c r="Z753" s="1418"/>
      <c r="AA753" s="1418"/>
      <c r="AB753" s="1419"/>
      <c r="AC753" s="1618"/>
      <c r="AD753" s="1619"/>
      <c r="AE753" s="1619"/>
      <c r="AF753" s="1619"/>
      <c r="AG753" s="1620"/>
      <c r="AH753" s="1399" t="str">
        <f t="shared" si="38"/>
        <v/>
      </c>
      <c r="AI753" s="1400"/>
      <c r="AJ753" s="1401"/>
      <c r="AK753" s="1371" t="s">
        <v>590</v>
      </c>
      <c r="AL753" s="1372"/>
      <c r="AM753" s="1372"/>
      <c r="AN753" s="1372"/>
      <c r="AO753" s="1373"/>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75">
        <f t="shared" si="26"/>
        <v>0</v>
      </c>
      <c r="DV753" s="1375"/>
      <c r="DW753" s="1375"/>
      <c r="DX753" s="1375"/>
      <c r="DY753" s="1375"/>
      <c r="DZ753" s="1375">
        <f t="shared" si="27"/>
        <v>0</v>
      </c>
      <c r="EA753" s="1375"/>
      <c r="EB753" s="1375"/>
      <c r="EC753" s="1375"/>
      <c r="ED753" s="1375"/>
      <c r="EE753" s="1375">
        <f t="shared" si="28"/>
        <v>0</v>
      </c>
      <c r="EF753" s="1375"/>
      <c r="EG753" s="1375"/>
      <c r="EH753" s="1375"/>
      <c r="EI753" s="1375"/>
      <c r="EJ753" s="1375">
        <f t="shared" si="29"/>
        <v>0</v>
      </c>
      <c r="EK753" s="1375"/>
      <c r="EL753" s="1375"/>
      <c r="EM753" s="1375"/>
      <c r="EN753" s="1375"/>
      <c r="EO753" s="1375">
        <f t="shared" si="30"/>
        <v>0</v>
      </c>
      <c r="EP753" s="1375"/>
      <c r="EQ753" s="1375"/>
      <c r="ER753" s="1375"/>
      <c r="ES753" s="1375"/>
      <c r="ET753" s="1375">
        <f t="shared" si="31"/>
        <v>0</v>
      </c>
      <c r="EU753" s="1375"/>
      <c r="EV753" s="1375"/>
      <c r="EW753" s="1375"/>
      <c r="EX753" s="1375"/>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3" customHeight="1">
      <c r="B754" s="1371"/>
      <c r="C754" s="1372"/>
      <c r="D754" s="1372"/>
      <c r="E754" s="1372"/>
      <c r="F754" s="1373"/>
      <c r="G754" s="1597"/>
      <c r="H754" s="1598"/>
      <c r="I754" s="1598"/>
      <c r="J754" s="1599"/>
      <c r="K754" s="1365"/>
      <c r="L754" s="1366"/>
      <c r="M754" s="1366"/>
      <c r="N754" s="1367"/>
      <c r="O754" s="1368"/>
      <c r="P754" s="1369"/>
      <c r="Q754" s="1369"/>
      <c r="R754" s="1369"/>
      <c r="S754" s="1370"/>
      <c r="T754" s="1368"/>
      <c r="U754" s="1369"/>
      <c r="V754" s="1369"/>
      <c r="W754" s="1370"/>
      <c r="X754" s="1417">
        <f t="shared" si="41"/>
        <v>0</v>
      </c>
      <c r="Y754" s="1418"/>
      <c r="Z754" s="1418"/>
      <c r="AA754" s="1418"/>
      <c r="AB754" s="1419"/>
      <c r="AC754" s="1618"/>
      <c r="AD754" s="1619"/>
      <c r="AE754" s="1619"/>
      <c r="AF754" s="1619"/>
      <c r="AG754" s="1620"/>
      <c r="AH754" s="1399" t="str">
        <f t="shared" si="38"/>
        <v/>
      </c>
      <c r="AI754" s="1400"/>
      <c r="AJ754" s="1401"/>
      <c r="AK754" s="1371" t="s">
        <v>590</v>
      </c>
      <c r="AL754" s="1372"/>
      <c r="AM754" s="1372"/>
      <c r="AN754" s="1372"/>
      <c r="AO754" s="1373"/>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75">
        <f t="shared" si="26"/>
        <v>0</v>
      </c>
      <c r="DV754" s="1375"/>
      <c r="DW754" s="1375"/>
      <c r="DX754" s="1375"/>
      <c r="DY754" s="1375"/>
      <c r="DZ754" s="1375">
        <f t="shared" si="27"/>
        <v>0</v>
      </c>
      <c r="EA754" s="1375"/>
      <c r="EB754" s="1375"/>
      <c r="EC754" s="1375"/>
      <c r="ED754" s="1375"/>
      <c r="EE754" s="1375">
        <f t="shared" si="28"/>
        <v>0</v>
      </c>
      <c r="EF754" s="1375"/>
      <c r="EG754" s="1375"/>
      <c r="EH754" s="1375"/>
      <c r="EI754" s="1375"/>
      <c r="EJ754" s="1375">
        <f t="shared" si="29"/>
        <v>0</v>
      </c>
      <c r="EK754" s="1375"/>
      <c r="EL754" s="1375"/>
      <c r="EM754" s="1375"/>
      <c r="EN754" s="1375"/>
      <c r="EO754" s="1375">
        <f t="shared" si="30"/>
        <v>0</v>
      </c>
      <c r="EP754" s="1375"/>
      <c r="EQ754" s="1375"/>
      <c r="ER754" s="1375"/>
      <c r="ES754" s="1375"/>
      <c r="ET754" s="1375">
        <f t="shared" si="31"/>
        <v>0</v>
      </c>
      <c r="EU754" s="1375"/>
      <c r="EV754" s="1375"/>
      <c r="EW754" s="1375"/>
      <c r="EX754" s="1375"/>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3" customHeight="1">
      <c r="B755" s="1371"/>
      <c r="C755" s="1372"/>
      <c r="D755" s="1372"/>
      <c r="E755" s="1372"/>
      <c r="F755" s="1373"/>
      <c r="G755" s="1597"/>
      <c r="H755" s="1598"/>
      <c r="I755" s="1598"/>
      <c r="J755" s="1599"/>
      <c r="K755" s="1365"/>
      <c r="L755" s="1366"/>
      <c r="M755" s="1366"/>
      <c r="N755" s="1367"/>
      <c r="O755" s="1368"/>
      <c r="P755" s="1369"/>
      <c r="Q755" s="1369"/>
      <c r="R755" s="1369"/>
      <c r="S755" s="1370"/>
      <c r="T755" s="1368"/>
      <c r="U755" s="1369"/>
      <c r="V755" s="1369"/>
      <c r="W755" s="1370"/>
      <c r="X755" s="1417">
        <f t="shared" si="41"/>
        <v>0</v>
      </c>
      <c r="Y755" s="1418"/>
      <c r="Z755" s="1418"/>
      <c r="AA755" s="1418"/>
      <c r="AB755" s="1419"/>
      <c r="AC755" s="1618"/>
      <c r="AD755" s="1619"/>
      <c r="AE755" s="1619"/>
      <c r="AF755" s="1619"/>
      <c r="AG755" s="1620"/>
      <c r="AH755" s="1399" t="str">
        <f t="shared" si="38"/>
        <v/>
      </c>
      <c r="AI755" s="1400"/>
      <c r="AJ755" s="1401"/>
      <c r="AK755" s="1371" t="s">
        <v>590</v>
      </c>
      <c r="AL755" s="1372"/>
      <c r="AM755" s="1372"/>
      <c r="AN755" s="1372"/>
      <c r="AO755" s="1373"/>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75">
        <f t="shared" si="26"/>
        <v>0</v>
      </c>
      <c r="DV755" s="1375"/>
      <c r="DW755" s="1375"/>
      <c r="DX755" s="1375"/>
      <c r="DY755" s="1375"/>
      <c r="DZ755" s="1375">
        <f t="shared" si="27"/>
        <v>0</v>
      </c>
      <c r="EA755" s="1375"/>
      <c r="EB755" s="1375"/>
      <c r="EC755" s="1375"/>
      <c r="ED755" s="1375"/>
      <c r="EE755" s="1375">
        <f t="shared" si="28"/>
        <v>0</v>
      </c>
      <c r="EF755" s="1375"/>
      <c r="EG755" s="1375"/>
      <c r="EH755" s="1375"/>
      <c r="EI755" s="1375"/>
      <c r="EJ755" s="1375">
        <f t="shared" si="29"/>
        <v>0</v>
      </c>
      <c r="EK755" s="1375"/>
      <c r="EL755" s="1375"/>
      <c r="EM755" s="1375"/>
      <c r="EN755" s="1375"/>
      <c r="EO755" s="1375">
        <f t="shared" si="30"/>
        <v>0</v>
      </c>
      <c r="EP755" s="1375"/>
      <c r="EQ755" s="1375"/>
      <c r="ER755" s="1375"/>
      <c r="ES755" s="1375"/>
      <c r="ET755" s="1375">
        <f t="shared" si="31"/>
        <v>0</v>
      </c>
      <c r="EU755" s="1375"/>
      <c r="EV755" s="1375"/>
      <c r="EW755" s="1375"/>
      <c r="EX755" s="1375"/>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3" customHeight="1">
      <c r="A756"/>
      <c r="B756" s="1371"/>
      <c r="C756" s="1372"/>
      <c r="D756" s="1372"/>
      <c r="E756" s="1372"/>
      <c r="F756" s="1373"/>
      <c r="G756" s="1597"/>
      <c r="H756" s="1598"/>
      <c r="I756" s="1598"/>
      <c r="J756" s="1599"/>
      <c r="K756" s="1365"/>
      <c r="L756" s="1366"/>
      <c r="M756" s="1366"/>
      <c r="N756" s="1367"/>
      <c r="O756" s="1368"/>
      <c r="P756" s="1369"/>
      <c r="Q756" s="1369"/>
      <c r="R756" s="1369"/>
      <c r="S756" s="1370"/>
      <c r="T756" s="1368"/>
      <c r="U756" s="1369"/>
      <c r="V756" s="1369"/>
      <c r="W756" s="1370"/>
      <c r="X756" s="1417">
        <f t="shared" si="41"/>
        <v>0</v>
      </c>
      <c r="Y756" s="1418"/>
      <c r="Z756" s="1418"/>
      <c r="AA756" s="1418"/>
      <c r="AB756" s="1419"/>
      <c r="AC756" s="1618"/>
      <c r="AD756" s="1619"/>
      <c r="AE756" s="1619"/>
      <c r="AF756" s="1619"/>
      <c r="AG756" s="1620"/>
      <c r="AH756" s="1399" t="str">
        <f t="shared" si="38"/>
        <v/>
      </c>
      <c r="AI756" s="1400"/>
      <c r="AJ756" s="1401"/>
      <c r="AK756" s="1371" t="s">
        <v>590</v>
      </c>
      <c r="AL756" s="1372"/>
      <c r="AM756" s="1372"/>
      <c r="AN756" s="1372"/>
      <c r="AO756" s="1373"/>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75">
        <f t="shared" si="26"/>
        <v>0</v>
      </c>
      <c r="DV756" s="1375"/>
      <c r="DW756" s="1375"/>
      <c r="DX756" s="1375"/>
      <c r="DY756" s="1375"/>
      <c r="DZ756" s="1375">
        <f t="shared" si="27"/>
        <v>0</v>
      </c>
      <c r="EA756" s="1375"/>
      <c r="EB756" s="1375"/>
      <c r="EC756" s="1375"/>
      <c r="ED756" s="1375"/>
      <c r="EE756" s="1375">
        <f t="shared" si="28"/>
        <v>0</v>
      </c>
      <c r="EF756" s="1375"/>
      <c r="EG756" s="1375"/>
      <c r="EH756" s="1375"/>
      <c r="EI756" s="1375"/>
      <c r="EJ756" s="1375">
        <f t="shared" si="29"/>
        <v>0</v>
      </c>
      <c r="EK756" s="1375"/>
      <c r="EL756" s="1375"/>
      <c r="EM756" s="1375"/>
      <c r="EN756" s="1375"/>
      <c r="EO756" s="1375">
        <f t="shared" si="30"/>
        <v>0</v>
      </c>
      <c r="EP756" s="1375"/>
      <c r="EQ756" s="1375"/>
      <c r="ER756" s="1375"/>
      <c r="ES756" s="1375"/>
      <c r="ET756" s="1375">
        <f t="shared" si="31"/>
        <v>0</v>
      </c>
      <c r="EU756" s="1375"/>
      <c r="EV756" s="1375"/>
      <c r="EW756" s="1375"/>
      <c r="EX756" s="1375"/>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3" customHeight="1">
      <c r="A757"/>
      <c r="B757" s="1371"/>
      <c r="C757" s="1372"/>
      <c r="D757" s="1372"/>
      <c r="E757" s="1372"/>
      <c r="F757" s="1373"/>
      <c r="G757" s="1597"/>
      <c r="H757" s="1598"/>
      <c r="I757" s="1598"/>
      <c r="J757" s="1599"/>
      <c r="K757" s="1365"/>
      <c r="L757" s="1366"/>
      <c r="M757" s="1366"/>
      <c r="N757" s="1367"/>
      <c r="O757" s="1368"/>
      <c r="P757" s="1369"/>
      <c r="Q757" s="1369"/>
      <c r="R757" s="1369"/>
      <c r="S757" s="1370"/>
      <c r="T757" s="1368"/>
      <c r="U757" s="1369"/>
      <c r="V757" s="1369"/>
      <c r="W757" s="1370"/>
      <c r="X757" s="1417">
        <f t="shared" si="41"/>
        <v>0</v>
      </c>
      <c r="Y757" s="1418"/>
      <c r="Z757" s="1418"/>
      <c r="AA757" s="1418"/>
      <c r="AB757" s="1419"/>
      <c r="AC757" s="1618"/>
      <c r="AD757" s="1619"/>
      <c r="AE757" s="1619"/>
      <c r="AF757" s="1619"/>
      <c r="AG757" s="1620"/>
      <c r="AH757" s="1399" t="str">
        <f t="shared" si="38"/>
        <v/>
      </c>
      <c r="AI757" s="1400"/>
      <c r="AJ757" s="1401"/>
      <c r="AK757" s="1371" t="s">
        <v>590</v>
      </c>
      <c r="AL757" s="1372"/>
      <c r="AM757" s="1372"/>
      <c r="AN757" s="1372"/>
      <c r="AO757" s="1373"/>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75">
        <f t="shared" si="26"/>
        <v>0</v>
      </c>
      <c r="DV757" s="1375"/>
      <c r="DW757" s="1375"/>
      <c r="DX757" s="1375"/>
      <c r="DY757" s="1375"/>
      <c r="DZ757" s="1375">
        <f t="shared" si="27"/>
        <v>0</v>
      </c>
      <c r="EA757" s="1375"/>
      <c r="EB757" s="1375"/>
      <c r="EC757" s="1375"/>
      <c r="ED757" s="1375"/>
      <c r="EE757" s="1375">
        <f t="shared" si="28"/>
        <v>0</v>
      </c>
      <c r="EF757" s="1375"/>
      <c r="EG757" s="1375"/>
      <c r="EH757" s="1375"/>
      <c r="EI757" s="1375"/>
      <c r="EJ757" s="1375">
        <f t="shared" si="29"/>
        <v>0</v>
      </c>
      <c r="EK757" s="1375"/>
      <c r="EL757" s="1375"/>
      <c r="EM757" s="1375"/>
      <c r="EN757" s="1375"/>
      <c r="EO757" s="1375">
        <f t="shared" si="30"/>
        <v>0</v>
      </c>
      <c r="EP757" s="1375"/>
      <c r="EQ757" s="1375"/>
      <c r="ER757" s="1375"/>
      <c r="ES757" s="1375"/>
      <c r="ET757" s="1375">
        <f t="shared" si="31"/>
        <v>0</v>
      </c>
      <c r="EU757" s="1375"/>
      <c r="EV757" s="1375"/>
      <c r="EW757" s="1375"/>
      <c r="EX757" s="1375"/>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3" customHeight="1">
      <c r="A758"/>
      <c r="B758" s="1371"/>
      <c r="C758" s="1372"/>
      <c r="D758" s="1372"/>
      <c r="E758" s="1372"/>
      <c r="F758" s="1373"/>
      <c r="G758" s="1597"/>
      <c r="H758" s="1598"/>
      <c r="I758" s="1598"/>
      <c r="J758" s="1599"/>
      <c r="K758" s="1365"/>
      <c r="L758" s="1366"/>
      <c r="M758" s="1366"/>
      <c r="N758" s="1367"/>
      <c r="O758" s="1368"/>
      <c r="P758" s="1369"/>
      <c r="Q758" s="1369"/>
      <c r="R758" s="1369"/>
      <c r="S758" s="1370"/>
      <c r="T758" s="1368"/>
      <c r="U758" s="1369"/>
      <c r="V758" s="1369"/>
      <c r="W758" s="1370"/>
      <c r="X758" s="1417">
        <f t="shared" si="41"/>
        <v>0</v>
      </c>
      <c r="Y758" s="1418"/>
      <c r="Z758" s="1418"/>
      <c r="AA758" s="1418"/>
      <c r="AB758" s="1419"/>
      <c r="AC758" s="1618"/>
      <c r="AD758" s="1619"/>
      <c r="AE758" s="1619"/>
      <c r="AF758" s="1619"/>
      <c r="AG758" s="1620"/>
      <c r="AH758" s="1399" t="str">
        <f t="shared" si="38"/>
        <v/>
      </c>
      <c r="AI758" s="1400"/>
      <c r="AJ758" s="1401"/>
      <c r="AK758" s="1371" t="s">
        <v>590</v>
      </c>
      <c r="AL758" s="1372"/>
      <c r="AM758" s="1372"/>
      <c r="AN758" s="1372"/>
      <c r="AO758" s="1373"/>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75">
        <f t="shared" si="26"/>
        <v>0</v>
      </c>
      <c r="DV758" s="1375"/>
      <c r="DW758" s="1375"/>
      <c r="DX758" s="1375"/>
      <c r="DY758" s="1375"/>
      <c r="DZ758" s="1375">
        <f t="shared" si="27"/>
        <v>0</v>
      </c>
      <c r="EA758" s="1375"/>
      <c r="EB758" s="1375"/>
      <c r="EC758" s="1375"/>
      <c r="ED758" s="1375"/>
      <c r="EE758" s="1375">
        <f t="shared" si="28"/>
        <v>0</v>
      </c>
      <c r="EF758" s="1375"/>
      <c r="EG758" s="1375"/>
      <c r="EH758" s="1375"/>
      <c r="EI758" s="1375"/>
      <c r="EJ758" s="1375">
        <f t="shared" si="29"/>
        <v>0</v>
      </c>
      <c r="EK758" s="1375"/>
      <c r="EL758" s="1375"/>
      <c r="EM758" s="1375"/>
      <c r="EN758" s="1375"/>
      <c r="EO758" s="1375">
        <f t="shared" si="30"/>
        <v>0</v>
      </c>
      <c r="EP758" s="1375"/>
      <c r="EQ758" s="1375"/>
      <c r="ER758" s="1375"/>
      <c r="ES758" s="1375"/>
      <c r="ET758" s="1375">
        <f t="shared" si="31"/>
        <v>0</v>
      </c>
      <c r="EU758" s="1375"/>
      <c r="EV758" s="1375"/>
      <c r="EW758" s="1375"/>
      <c r="EX758" s="1375"/>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3" customHeight="1">
      <c r="A759"/>
      <c r="B759" s="1371"/>
      <c r="C759" s="1372"/>
      <c r="D759" s="1372"/>
      <c r="E759" s="1372"/>
      <c r="F759" s="1373"/>
      <c r="G759" s="1597"/>
      <c r="H759" s="1598"/>
      <c r="I759" s="1598"/>
      <c r="J759" s="1599"/>
      <c r="K759" s="1365"/>
      <c r="L759" s="1366"/>
      <c r="M759" s="1366"/>
      <c r="N759" s="1367"/>
      <c r="O759" s="1368"/>
      <c r="P759" s="1369"/>
      <c r="Q759" s="1369"/>
      <c r="R759" s="1369"/>
      <c r="S759" s="1370"/>
      <c r="T759" s="1368"/>
      <c r="U759" s="1369"/>
      <c r="V759" s="1369"/>
      <c r="W759" s="1370"/>
      <c r="X759" s="1417">
        <f t="shared" si="41"/>
        <v>0</v>
      </c>
      <c r="Y759" s="1418"/>
      <c r="Z759" s="1418"/>
      <c r="AA759" s="1418"/>
      <c r="AB759" s="1419"/>
      <c r="AC759" s="1618"/>
      <c r="AD759" s="1619"/>
      <c r="AE759" s="1619"/>
      <c r="AF759" s="1619"/>
      <c r="AG759" s="1620"/>
      <c r="AH759" s="1399" t="str">
        <f t="shared" si="38"/>
        <v/>
      </c>
      <c r="AI759" s="1400"/>
      <c r="AJ759" s="1401"/>
      <c r="AK759" s="1371" t="s">
        <v>590</v>
      </c>
      <c r="AL759" s="1372"/>
      <c r="AM759" s="1372"/>
      <c r="AN759" s="1372"/>
      <c r="AO759" s="1373"/>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75">
        <f t="shared" si="26"/>
        <v>0</v>
      </c>
      <c r="DV759" s="1375"/>
      <c r="DW759" s="1375"/>
      <c r="DX759" s="1375"/>
      <c r="DY759" s="1375"/>
      <c r="DZ759" s="1375">
        <f t="shared" si="27"/>
        <v>0</v>
      </c>
      <c r="EA759" s="1375"/>
      <c r="EB759" s="1375"/>
      <c r="EC759" s="1375"/>
      <c r="ED759" s="1375"/>
      <c r="EE759" s="1375">
        <f t="shared" si="28"/>
        <v>0</v>
      </c>
      <c r="EF759" s="1375"/>
      <c r="EG759" s="1375"/>
      <c r="EH759" s="1375"/>
      <c r="EI759" s="1375"/>
      <c r="EJ759" s="1375">
        <f t="shared" si="29"/>
        <v>0</v>
      </c>
      <c r="EK759" s="1375"/>
      <c r="EL759" s="1375"/>
      <c r="EM759" s="1375"/>
      <c r="EN759" s="1375"/>
      <c r="EO759" s="1375">
        <f t="shared" si="30"/>
        <v>0</v>
      </c>
      <c r="EP759" s="1375"/>
      <c r="EQ759" s="1375"/>
      <c r="ER759" s="1375"/>
      <c r="ES759" s="1375"/>
      <c r="ET759" s="1375">
        <f t="shared" si="31"/>
        <v>0</v>
      </c>
      <c r="EU759" s="1375"/>
      <c r="EV759" s="1375"/>
      <c r="EW759" s="1375"/>
      <c r="EX759" s="1375"/>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3" customHeight="1">
      <c r="A760"/>
      <c r="B760" s="1371"/>
      <c r="C760" s="1372"/>
      <c r="D760" s="1372"/>
      <c r="E760" s="1372"/>
      <c r="F760" s="1373"/>
      <c r="G760" s="1597"/>
      <c r="H760" s="1598"/>
      <c r="I760" s="1598"/>
      <c r="J760" s="1599"/>
      <c r="K760" s="1365"/>
      <c r="L760" s="1366"/>
      <c r="M760" s="1366"/>
      <c r="N760" s="1367"/>
      <c r="O760" s="1368"/>
      <c r="P760" s="1369"/>
      <c r="Q760" s="1369"/>
      <c r="R760" s="1369"/>
      <c r="S760" s="1370"/>
      <c r="T760" s="1368"/>
      <c r="U760" s="1369"/>
      <c r="V760" s="1369"/>
      <c r="W760" s="1370"/>
      <c r="X760" s="1417">
        <f>O760+T760</f>
        <v>0</v>
      </c>
      <c r="Y760" s="1418"/>
      <c r="Z760" s="1418"/>
      <c r="AA760" s="1418"/>
      <c r="AB760" s="1419"/>
      <c r="AC760" s="1618"/>
      <c r="AD760" s="1619"/>
      <c r="AE760" s="1619"/>
      <c r="AF760" s="1619"/>
      <c r="AG760" s="1620"/>
      <c r="AH760" s="1399" t="str">
        <f t="shared" si="38"/>
        <v/>
      </c>
      <c r="AI760" s="1400"/>
      <c r="AJ760" s="1401"/>
      <c r="AK760" s="1371" t="s">
        <v>590</v>
      </c>
      <c r="AL760" s="1372"/>
      <c r="AM760" s="1372"/>
      <c r="AN760" s="1372"/>
      <c r="AO760" s="1373"/>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75">
        <f t="shared" si="26"/>
        <v>0</v>
      </c>
      <c r="DV760" s="1375"/>
      <c r="DW760" s="1375"/>
      <c r="DX760" s="1375"/>
      <c r="DY760" s="1375"/>
      <c r="DZ760" s="1375">
        <f t="shared" si="27"/>
        <v>0</v>
      </c>
      <c r="EA760" s="1375"/>
      <c r="EB760" s="1375"/>
      <c r="EC760" s="1375"/>
      <c r="ED760" s="1375"/>
      <c r="EE760" s="1375">
        <f t="shared" si="28"/>
        <v>0</v>
      </c>
      <c r="EF760" s="1375"/>
      <c r="EG760" s="1375"/>
      <c r="EH760" s="1375"/>
      <c r="EI760" s="1375"/>
      <c r="EJ760" s="1375">
        <f t="shared" si="29"/>
        <v>0</v>
      </c>
      <c r="EK760" s="1375"/>
      <c r="EL760" s="1375"/>
      <c r="EM760" s="1375"/>
      <c r="EN760" s="1375"/>
      <c r="EO760" s="1375">
        <f t="shared" si="30"/>
        <v>0</v>
      </c>
      <c r="EP760" s="1375"/>
      <c r="EQ760" s="1375"/>
      <c r="ER760" s="1375"/>
      <c r="ES760" s="1375"/>
      <c r="ET760" s="1375">
        <f t="shared" si="31"/>
        <v>0</v>
      </c>
      <c r="EU760" s="1375"/>
      <c r="EV760" s="1375"/>
      <c r="EW760" s="1375"/>
      <c r="EX760" s="1375"/>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3" customHeight="1">
      <c r="A761"/>
      <c r="B761" s="1362" t="s">
        <v>125</v>
      </c>
      <c r="C761" s="1363"/>
      <c r="D761" s="1363"/>
      <c r="E761" s="1363"/>
      <c r="F761" s="1364"/>
      <c r="G761" s="1723">
        <f>SUM(G726:G760)</f>
        <v>101</v>
      </c>
      <c r="H761" s="1724"/>
      <c r="I761" s="1724"/>
      <c r="J761" s="1725"/>
      <c r="K761" s="898" t="s">
        <v>124</v>
      </c>
      <c r="L761" s="5"/>
      <c r="M761" s="5"/>
      <c r="N761" s="46"/>
      <c r="O761" s="1417">
        <f>SUMPRODUCT(G726:G760,O726:O760)</f>
        <v>275468</v>
      </c>
      <c r="P761" s="1418"/>
      <c r="Q761" s="1418"/>
      <c r="R761" s="1418"/>
      <c r="S761" s="1419"/>
      <c r="T761"/>
      <c r="U761"/>
      <c r="V761"/>
      <c r="W761"/>
      <c r="X761" s="900" t="s">
        <v>899</v>
      </c>
      <c r="Y761" s="899"/>
      <c r="Z761" s="899"/>
      <c r="AA761" s="899"/>
      <c r="AB761" s="901"/>
      <c r="AC761" s="1622">
        <f>BH761</f>
        <v>0.60000000000000009</v>
      </c>
      <c r="AD761" s="1623"/>
      <c r="AE761" s="1623"/>
      <c r="AF761" s="1623"/>
      <c r="AG761" s="1624"/>
      <c r="AH761" s="1622">
        <f>IFERROR(BU761,"")</f>
        <v>0.59996071952586161</v>
      </c>
      <c r="AI761" s="1623"/>
      <c r="AJ761" s="1624"/>
      <c r="AK761"/>
      <c r="AL761"/>
      <c r="AM761"/>
      <c r="AN761"/>
      <c r="AO761"/>
      <c r="AP761" s="205"/>
      <c r="AQ761" s="205"/>
      <c r="AR761" s="205"/>
      <c r="AS761" s="205"/>
      <c r="AT761"/>
      <c r="AU761"/>
      <c r="AV761"/>
      <c r="AW761"/>
      <c r="AX761"/>
      <c r="AY761"/>
      <c r="AZ761" s="34"/>
      <c r="BA761" s="34"/>
      <c r="BB761" s="34"/>
      <c r="BC761" s="34"/>
      <c r="BE761" s="290" t="s">
        <v>898</v>
      </c>
      <c r="BF761" s="299">
        <f>SUM(BF726:BF760)</f>
        <v>101</v>
      </c>
      <c r="BG761" s="300">
        <f>SUM(BG726:BG760)</f>
        <v>1</v>
      </c>
      <c r="BH761" s="300">
        <f>SUM(BH726:BH760)</f>
        <v>0.60000000000000009</v>
      </c>
      <c r="BI761"/>
      <c r="BJ761"/>
      <c r="BK761"/>
      <c r="BL761"/>
      <c r="BO761"/>
      <c r="BP761"/>
      <c r="BQ761"/>
      <c r="BR761"/>
      <c r="BS761" s="855">
        <f>SUM(BS726:BS760)</f>
        <v>101</v>
      </c>
      <c r="BT761" s="300">
        <f>SUM(BT726:BT760)</f>
        <v>1</v>
      </c>
      <c r="BU761" s="300">
        <f>SUM(BU726:BU760)</f>
        <v>0.59996071952586161</v>
      </c>
      <c r="CI761" s="1358">
        <f>SUM(CI726:CJ760)</f>
        <v>11</v>
      </c>
      <c r="CJ761" s="1360"/>
      <c r="CM761" s="1358">
        <f>SUM(CM726:CN760)</f>
        <v>11</v>
      </c>
      <c r="CN761" s="1360"/>
      <c r="CP761" s="1358">
        <f>SUM(CP726:CT760)</f>
        <v>0</v>
      </c>
      <c r="CQ761" s="1359"/>
      <c r="CR761" s="1359"/>
      <c r="CS761" s="1359"/>
      <c r="CT761" s="1360"/>
      <c r="CU761" s="1374">
        <f>SUM(CU726:CY760)</f>
        <v>0</v>
      </c>
      <c r="CV761" s="1374"/>
      <c r="CW761" s="1374"/>
      <c r="CX761" s="1374"/>
      <c r="CY761" s="1374"/>
      <c r="CZ761" s="1374">
        <f>SUM(CZ726:DD760)</f>
        <v>34</v>
      </c>
      <c r="DA761" s="1374"/>
      <c r="DB761" s="1374"/>
      <c r="DC761" s="1374"/>
      <c r="DD761" s="1374"/>
      <c r="DE761" s="1374">
        <f>SUM(DE726:DI760)</f>
        <v>67</v>
      </c>
      <c r="DF761" s="1374"/>
      <c r="DG761" s="1374"/>
      <c r="DH761" s="1374"/>
      <c r="DI761" s="1374"/>
      <c r="DJ761" s="1374">
        <f>SUM(DJ726:DN760)</f>
        <v>0</v>
      </c>
      <c r="DK761" s="1374"/>
      <c r="DL761" s="1374"/>
      <c r="DM761" s="1374"/>
      <c r="DN761" s="1374"/>
      <c r="DO761" s="1374">
        <f>SUM(DO726:DS760)</f>
        <v>0</v>
      </c>
      <c r="DP761" s="1374"/>
      <c r="DQ761" s="1374"/>
      <c r="DR761" s="1374"/>
      <c r="DS761" s="1374"/>
      <c r="DT761" s="354"/>
      <c r="DU761" s="1374">
        <f>SUM(DU726:DY760)</f>
        <v>0</v>
      </c>
      <c r="DV761" s="1374"/>
      <c r="DW761" s="1374"/>
      <c r="DX761" s="1374"/>
      <c r="DY761" s="1374"/>
      <c r="DZ761" s="1374">
        <f>SUM(DZ726:ED760)</f>
        <v>0</v>
      </c>
      <c r="EA761" s="1374"/>
      <c r="EB761" s="1374"/>
      <c r="EC761" s="1374"/>
      <c r="ED761" s="1374"/>
      <c r="EE761" s="1374">
        <f>SUM(EE726:EI760)</f>
        <v>4</v>
      </c>
      <c r="EF761" s="1374"/>
      <c r="EG761" s="1374"/>
      <c r="EH761" s="1374"/>
      <c r="EI761" s="1374"/>
      <c r="EJ761" s="1374">
        <f>SUM(EJ726:EN760)</f>
        <v>7</v>
      </c>
      <c r="EK761" s="1374"/>
      <c r="EL761" s="1374"/>
      <c r="EM761" s="1374"/>
      <c r="EN761" s="1374"/>
      <c r="EO761" s="1374">
        <f>SUM(EO726:ES760)</f>
        <v>0</v>
      </c>
      <c r="EP761" s="1374"/>
      <c r="EQ761" s="1374"/>
      <c r="ER761" s="1374"/>
      <c r="ES761" s="1374"/>
      <c r="ET761" s="1374">
        <f>SUM(ET726:EX760)</f>
        <v>0</v>
      </c>
      <c r="EU761" s="1374"/>
      <c r="EV761" s="1374"/>
      <c r="EW761" s="1374"/>
      <c r="EX761" s="1374"/>
      <c r="EY761"/>
      <c r="EZ761" s="1374">
        <f>SUM(EZ726:FD760)</f>
        <v>0</v>
      </c>
      <c r="FA761" s="1374"/>
      <c r="FB761" s="1374"/>
      <c r="FC761" s="1374"/>
      <c r="FD761" s="1374"/>
      <c r="FE761" s="1374">
        <f>SUM(FE726:FI760)</f>
        <v>0</v>
      </c>
      <c r="FF761" s="1374"/>
      <c r="FG761" s="1374"/>
      <c r="FH761" s="1374"/>
      <c r="FI761" s="1374"/>
      <c r="FJ761" s="1374">
        <f>SUM(FJ726:FN760)</f>
        <v>8617</v>
      </c>
      <c r="FK761" s="1374"/>
      <c r="FL761" s="1374"/>
      <c r="FM761" s="1374"/>
      <c r="FN761" s="1374"/>
      <c r="FO761" s="1374">
        <f>SUM(FO726:FS760)</f>
        <v>9853</v>
      </c>
      <c r="FP761" s="1374"/>
      <c r="FQ761" s="1374"/>
      <c r="FR761" s="1374"/>
      <c r="FS761" s="1374"/>
      <c r="FT761" s="1374">
        <f>SUM(FT726:FX760)</f>
        <v>0</v>
      </c>
      <c r="FU761" s="1374"/>
      <c r="FV761" s="1374"/>
      <c r="FW761" s="1374"/>
      <c r="FX761" s="1374"/>
      <c r="FY761" s="1374">
        <f>SUM(FY726:GC760)</f>
        <v>0</v>
      </c>
      <c r="FZ761" s="1374"/>
      <c r="GA761" s="1374"/>
      <c r="GB761" s="1374"/>
      <c r="GC761" s="1374"/>
    </row>
    <row r="762" spans="1:185" s="3" customFormat="1" ht="13" customHeight="1">
      <c r="A762"/>
      <c r="B762" s="1650" t="s">
        <v>1865</v>
      </c>
      <c r="C762" s="1650"/>
      <c r="D762" s="1650"/>
      <c r="E762" s="1650"/>
      <c r="F762" s="1650"/>
      <c r="G762" s="1650"/>
      <c r="H762" s="1650"/>
      <c r="I762" s="1650"/>
      <c r="J762" s="1650"/>
      <c r="K762" s="1650"/>
      <c r="L762" s="1650"/>
      <c r="M762" s="1650"/>
      <c r="N762" s="1650"/>
      <c r="O762" s="1650"/>
      <c r="P762" s="1650"/>
      <c r="Q762" s="1650"/>
      <c r="R762" s="1650"/>
      <c r="S762" s="1650"/>
      <c r="T762" s="1650"/>
      <c r="U762" s="1650"/>
      <c r="V762" s="1650"/>
      <c r="W762" s="1650"/>
      <c r="X762" s="1650"/>
      <c r="Y762" s="1650"/>
      <c r="Z762" s="1650"/>
      <c r="AA762" s="1650"/>
      <c r="AB762" s="1650"/>
      <c r="AC762" s="1650"/>
      <c r="AD762" s="1650"/>
      <c r="AE762" s="1650"/>
      <c r="AF762" s="1650"/>
      <c r="AG762" s="1650"/>
      <c r="AH762" s="1650"/>
      <c r="AI762"/>
      <c r="AJ762"/>
      <c r="AK762"/>
      <c r="AT762"/>
      <c r="AU762"/>
      <c r="AV762"/>
      <c r="AW762"/>
      <c r="AX762"/>
      <c r="AY762"/>
      <c r="CD762"/>
      <c r="DN762" s="56" t="s">
        <v>1833</v>
      </c>
      <c r="DO762" s="1358">
        <f>CP761+CU761+CZ761+DE761+DJ761+DO761</f>
        <v>101</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50"/>
      <c r="C763" s="1650"/>
      <c r="D763" s="1650"/>
      <c r="E763" s="1650"/>
      <c r="F763" s="1650"/>
      <c r="G763" s="1650"/>
      <c r="H763" s="1650"/>
      <c r="I763" s="1650"/>
      <c r="J763" s="1650"/>
      <c r="K763" s="1650"/>
      <c r="L763" s="1650"/>
      <c r="M763" s="1650"/>
      <c r="N763" s="1650"/>
      <c r="O763" s="1650"/>
      <c r="P763" s="1650"/>
      <c r="Q763" s="1650"/>
      <c r="R763" s="1650"/>
      <c r="S763" s="1650"/>
      <c r="T763" s="1650"/>
      <c r="U763" s="1650"/>
      <c r="V763" s="1650"/>
      <c r="W763" s="1650"/>
      <c r="X763" s="1650"/>
      <c r="Y763" s="1650"/>
      <c r="Z763" s="1650"/>
      <c r="AA763" s="1650"/>
      <c r="AB763" s="1650"/>
      <c r="AC763" s="1650"/>
      <c r="AD763" s="1650"/>
      <c r="AE763" s="1650"/>
      <c r="AF763" s="1650"/>
      <c r="AG763" s="1650"/>
      <c r="AH763" s="165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68</v>
      </c>
      <c r="DE763" s="3"/>
      <c r="DF763" s="3"/>
      <c r="DG763" s="3"/>
      <c r="DH763" s="3"/>
      <c r="DI763" s="857">
        <f>DE761*3</f>
        <v>201</v>
      </c>
      <c r="DJ763" s="3"/>
      <c r="DK763" s="3"/>
      <c r="DL763" s="3"/>
      <c r="DM763" s="3"/>
      <c r="DN763" s="857">
        <f>DJ761*4</f>
        <v>0</v>
      </c>
      <c r="DO763" s="3"/>
      <c r="DP763" s="3"/>
      <c r="DQ763" s="3"/>
      <c r="DR763" s="3"/>
      <c r="DS763" s="857">
        <f>DO761*5</f>
        <v>0</v>
      </c>
      <c r="DU763" s="857">
        <f>CT763+CY763+DD763+DI763+DN763+DS763</f>
        <v>269</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374">
        <f>DU763</f>
        <v>269</v>
      </c>
      <c r="P764" s="1374"/>
      <c r="Q764" s="1374"/>
      <c r="R764" s="1374"/>
      <c r="S764" s="965"/>
      <c r="T764" s="965"/>
      <c r="U764" s="118" t="s">
        <v>1864</v>
      </c>
      <c r="V764" s="1027"/>
      <c r="W764" s="1027"/>
      <c r="X764" s="1027"/>
      <c r="Y764" s="1028"/>
      <c r="Z764" s="1028"/>
      <c r="AA764" s="1028"/>
      <c r="AB764" s="1028"/>
      <c r="AC764" s="1027"/>
      <c r="AD764" s="1027"/>
      <c r="AE764" s="1027"/>
      <c r="AF764" s="1027"/>
      <c r="AG764" s="1854"/>
      <c r="AH764" s="1854"/>
      <c r="AI764" s="1854"/>
      <c r="AJ764" s="185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72" t="str">
        <f>IF(G761&lt;&gt;AG449,"! Total Low-Income Units in the Unit Mix Table above does not match the number of Total Low-Income Units on row #"&amp;TEXT(ROW(D449),"#"),"")</f>
        <v/>
      </c>
      <c r="D765" s="1872"/>
      <c r="E765" s="1872"/>
      <c r="F765" s="1872"/>
      <c r="G765" s="1872"/>
      <c r="H765" s="1872"/>
      <c r="I765" s="1872"/>
      <c r="J765" s="1872"/>
      <c r="K765" s="1872"/>
      <c r="L765" s="1872"/>
      <c r="M765" s="1872"/>
      <c r="N765" s="1872"/>
      <c r="O765" s="1872"/>
      <c r="P765" s="1872"/>
      <c r="Q765" s="1872"/>
      <c r="R765" s="1872"/>
      <c r="S765" s="1872"/>
      <c r="T765" s="1872"/>
      <c r="U765" s="1872"/>
      <c r="V765" s="1872"/>
      <c r="W765" s="1872"/>
      <c r="X765" s="1872"/>
      <c r="Y765" s="1872"/>
      <c r="Z765" s="1872"/>
      <c r="AA765" s="1872"/>
      <c r="AB765" s="1872"/>
      <c r="AC765" s="1872"/>
      <c r="AD765" s="1872"/>
      <c r="AE765" s="1872"/>
      <c r="AF765" s="1872"/>
      <c r="AG765" s="1872"/>
      <c r="AH765" s="1872"/>
      <c r="AI765" s="1872"/>
      <c r="AJ765" s="1872"/>
      <c r="AK765" s="1872"/>
      <c r="AL765" s="1872"/>
      <c r="AM765" s="187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72"/>
      <c r="D766" s="1872"/>
      <c r="E766" s="1872"/>
      <c r="F766" s="1872"/>
      <c r="G766" s="1872"/>
      <c r="H766" s="1872"/>
      <c r="I766" s="1872"/>
      <c r="J766" s="1872"/>
      <c r="K766" s="1872"/>
      <c r="L766" s="1872"/>
      <c r="M766" s="1872"/>
      <c r="N766" s="1872"/>
      <c r="O766" s="1872"/>
      <c r="P766" s="1872"/>
      <c r="Q766" s="1872"/>
      <c r="R766" s="1872"/>
      <c r="S766" s="1872"/>
      <c r="T766" s="1872"/>
      <c r="U766" s="1872"/>
      <c r="V766" s="1872"/>
      <c r="W766" s="1872"/>
      <c r="X766" s="1872"/>
      <c r="Y766" s="1872"/>
      <c r="Z766" s="1872"/>
      <c r="AA766" s="1872"/>
      <c r="AB766" s="1872"/>
      <c r="AC766" s="1872"/>
      <c r="AD766" s="1872"/>
      <c r="AE766" s="1872"/>
      <c r="AF766" s="1872"/>
      <c r="AG766" s="1872"/>
      <c r="AH766" s="1872"/>
      <c r="AI766" s="1872"/>
      <c r="AJ766" s="1872"/>
      <c r="AK766" s="1872"/>
      <c r="AL766" s="1872"/>
      <c r="AM766" s="187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6" t="s">
        <v>590</v>
      </c>
      <c r="AE767" s="1726"/>
      <c r="AF767" s="172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2" t="s">
        <v>2044</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2" t="s">
        <v>2045</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01" t="s">
        <v>389</v>
      </c>
      <c r="K777" s="1385"/>
      <c r="L777" s="1385"/>
      <c r="M777" s="1385"/>
      <c r="N777" s="1386"/>
      <c r="O777" s="1617" t="s">
        <v>285</v>
      </c>
      <c r="P777" s="1617"/>
      <c r="Q777" s="1617"/>
      <c r="R777" s="1617"/>
      <c r="S777" s="1617"/>
      <c r="T777" s="1606" t="s">
        <v>1666</v>
      </c>
      <c r="U777" s="1607"/>
      <c r="V777" s="1607"/>
      <c r="W777" s="1608"/>
      <c r="X777" s="1601" t="s">
        <v>446</v>
      </c>
      <c r="Y777" s="1385"/>
      <c r="Z777" s="1385"/>
      <c r="AA777" s="1385"/>
      <c r="AB777" s="1386"/>
      <c r="AC777" s="1601" t="s">
        <v>286</v>
      </c>
      <c r="AD777" s="1385"/>
      <c r="AE777" s="1385"/>
      <c r="AF777" s="1385"/>
      <c r="AG777" s="138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87"/>
      <c r="K778" s="1388"/>
      <c r="L778" s="1388"/>
      <c r="M778" s="1388"/>
      <c r="N778" s="1389"/>
      <c r="O778" s="1617"/>
      <c r="P778" s="1617"/>
      <c r="Q778" s="1617"/>
      <c r="R778" s="1617"/>
      <c r="S778" s="1617"/>
      <c r="T778" s="1609"/>
      <c r="U778" s="1610"/>
      <c r="V778" s="1610"/>
      <c r="W778" s="1611"/>
      <c r="X778" s="1387"/>
      <c r="Y778" s="1388"/>
      <c r="Z778" s="1388"/>
      <c r="AA778" s="1388"/>
      <c r="AB778" s="1389"/>
      <c r="AC778" s="1387"/>
      <c r="AD778" s="1388"/>
      <c r="AE778" s="1388"/>
      <c r="AF778" s="1388"/>
      <c r="AG778" s="138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87"/>
      <c r="K779" s="1388"/>
      <c r="L779" s="1388"/>
      <c r="M779" s="1388"/>
      <c r="N779" s="1389"/>
      <c r="O779" s="1617"/>
      <c r="P779" s="1617"/>
      <c r="Q779" s="1617"/>
      <c r="R779" s="1617"/>
      <c r="S779" s="1617"/>
      <c r="T779" s="1609"/>
      <c r="U779" s="1610"/>
      <c r="V779" s="1610"/>
      <c r="W779" s="1611"/>
      <c r="X779" s="1387"/>
      <c r="Y779" s="1388"/>
      <c r="Z779" s="1388"/>
      <c r="AA779" s="1388"/>
      <c r="AB779" s="1389"/>
      <c r="AC779" s="1387"/>
      <c r="AD779" s="1388"/>
      <c r="AE779" s="1388"/>
      <c r="AF779" s="1388"/>
      <c r="AG779" s="138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90"/>
      <c r="K780" s="1391"/>
      <c r="L780" s="1391"/>
      <c r="M780" s="1391"/>
      <c r="N780" s="1392"/>
      <c r="O780" s="1617"/>
      <c r="P780" s="1617"/>
      <c r="Q780" s="1617"/>
      <c r="R780" s="1617"/>
      <c r="S780" s="1617"/>
      <c r="T780" s="1612"/>
      <c r="U780" s="1613"/>
      <c r="V780" s="1613"/>
      <c r="W780" s="1614"/>
      <c r="X780" s="1390"/>
      <c r="Y780" s="1391"/>
      <c r="Z780" s="1391"/>
      <c r="AA780" s="1391"/>
      <c r="AB780" s="1392"/>
      <c r="AC780" s="1390"/>
      <c r="AD780" s="1391"/>
      <c r="AE780" s="1391"/>
      <c r="AF780" s="1391"/>
      <c r="AG780" s="139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71" t="s">
        <v>164</v>
      </c>
      <c r="K781" s="1372"/>
      <c r="L781" s="1372"/>
      <c r="M781" s="1372"/>
      <c r="N781" s="1373"/>
      <c r="O781" s="1512">
        <v>1</v>
      </c>
      <c r="P781" s="1512"/>
      <c r="Q781" s="1512"/>
      <c r="R781" s="1512"/>
      <c r="S781" s="1512"/>
      <c r="T781" s="1365">
        <v>1031</v>
      </c>
      <c r="U781" s="1366"/>
      <c r="V781" s="1366"/>
      <c r="W781" s="1367"/>
      <c r="X781" s="1368"/>
      <c r="Y781" s="1369"/>
      <c r="Z781" s="1369"/>
      <c r="AA781" s="1369"/>
      <c r="AB781" s="1370"/>
      <c r="AC781" s="1417">
        <f>X781*O781</f>
        <v>0</v>
      </c>
      <c r="AD781" s="1418"/>
      <c r="AE781" s="1418"/>
      <c r="AF781" s="1418"/>
      <c r="AG781" s="141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1</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3" customHeight="1">
      <c r="J782" s="1371"/>
      <c r="K782" s="1372"/>
      <c r="L782" s="1372"/>
      <c r="M782" s="1372"/>
      <c r="N782" s="1373"/>
      <c r="O782" s="1512"/>
      <c r="P782" s="1512"/>
      <c r="Q782" s="1512"/>
      <c r="R782" s="1512"/>
      <c r="S782" s="1512"/>
      <c r="T782" s="1365"/>
      <c r="U782" s="1366"/>
      <c r="V782" s="1366"/>
      <c r="W782" s="1367"/>
      <c r="X782" s="1368"/>
      <c r="Y782" s="1369"/>
      <c r="Z782" s="1369"/>
      <c r="AA782" s="1369"/>
      <c r="AB782" s="1370"/>
      <c r="AC782" s="1417">
        <f>X782*O782</f>
        <v>0</v>
      </c>
      <c r="AD782" s="1418"/>
      <c r="AE782" s="1418"/>
      <c r="AF782" s="1418"/>
      <c r="AG782" s="141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3" customHeight="1">
      <c r="J783" s="1371"/>
      <c r="K783" s="1372"/>
      <c r="L783" s="1372"/>
      <c r="M783" s="1372"/>
      <c r="N783" s="1373"/>
      <c r="O783" s="1512"/>
      <c r="P783" s="1512"/>
      <c r="Q783" s="1512"/>
      <c r="R783" s="1512"/>
      <c r="S783" s="1512"/>
      <c r="T783" s="1365"/>
      <c r="U783" s="1366"/>
      <c r="V783" s="1366"/>
      <c r="W783" s="1367"/>
      <c r="X783" s="1368"/>
      <c r="Y783" s="1369"/>
      <c r="Z783" s="1369"/>
      <c r="AA783" s="1369"/>
      <c r="AB783" s="1370"/>
      <c r="AC783" s="1417">
        <f>X783*O783</f>
        <v>0</v>
      </c>
      <c r="AD783" s="1418"/>
      <c r="AE783" s="1418"/>
      <c r="AF783" s="1418"/>
      <c r="AG783" s="141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3" customHeight="1">
      <c r="J784" s="1371"/>
      <c r="K784" s="1372"/>
      <c r="L784" s="1372"/>
      <c r="M784" s="1372"/>
      <c r="N784" s="1373"/>
      <c r="O784" s="1512"/>
      <c r="P784" s="1512"/>
      <c r="Q784" s="1512"/>
      <c r="R784" s="1512"/>
      <c r="S784" s="1512"/>
      <c r="T784" s="1365"/>
      <c r="U784" s="1366"/>
      <c r="V784" s="1366"/>
      <c r="W784" s="1367"/>
      <c r="X784" s="1368"/>
      <c r="Y784" s="1369"/>
      <c r="Z784" s="1369"/>
      <c r="AA784" s="1369"/>
      <c r="AB784" s="1370"/>
      <c r="AC784" s="1417">
        <f>X784*O784</f>
        <v>0</v>
      </c>
      <c r="AD784" s="1418"/>
      <c r="AE784" s="1418"/>
      <c r="AF784" s="1418"/>
      <c r="AG784" s="141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3" customHeight="1">
      <c r="J785" s="1362" t="s">
        <v>125</v>
      </c>
      <c r="K785" s="1363"/>
      <c r="L785" s="1363"/>
      <c r="M785" s="1363"/>
      <c r="N785" s="1364"/>
      <c r="O785" s="1342">
        <f>SUM(O781:S784)</f>
        <v>1</v>
      </c>
      <c r="P785" s="1343"/>
      <c r="Q785" s="1343"/>
      <c r="R785" s="1343"/>
      <c r="S785" s="1344"/>
      <c r="X785" s="1362" t="s">
        <v>124</v>
      </c>
      <c r="Y785" s="1363"/>
      <c r="Z785" s="1363"/>
      <c r="AA785" s="1363"/>
      <c r="AB785" s="1364"/>
      <c r="AC785" s="1417">
        <f>SUM(AC781:AG784)</f>
        <v>0</v>
      </c>
      <c r="AD785" s="1418"/>
      <c r="AE785" s="1418"/>
      <c r="AF785" s="1418"/>
      <c r="AG785" s="141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1</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3" customHeight="1">
      <c r="B787" s="56"/>
      <c r="C787" s="56"/>
      <c r="D787" s="56"/>
      <c r="E787" s="56"/>
      <c r="F787" s="56"/>
      <c r="G787" s="6"/>
      <c r="H787" s="6"/>
      <c r="I787" s="6"/>
      <c r="J787" s="1404" t="s">
        <v>668</v>
      </c>
      <c r="K787" s="1404"/>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01" t="s">
        <v>389</v>
      </c>
      <c r="K791" s="1385"/>
      <c r="L791" s="1385"/>
      <c r="M791" s="1385"/>
      <c r="N791" s="1386"/>
      <c r="O791" s="1617" t="s">
        <v>285</v>
      </c>
      <c r="P791" s="1617"/>
      <c r="Q791" s="1617"/>
      <c r="R791" s="1617"/>
      <c r="S791" s="1617"/>
      <c r="T791" s="1606" t="s">
        <v>1666</v>
      </c>
      <c r="U791" s="1607"/>
      <c r="V791" s="1607"/>
      <c r="W791" s="1608"/>
      <c r="X791" s="1601" t="s">
        <v>446</v>
      </c>
      <c r="Y791" s="1385"/>
      <c r="Z791" s="1385"/>
      <c r="AA791" s="1385"/>
      <c r="AB791" s="1386"/>
      <c r="AC791" s="1601" t="s">
        <v>286</v>
      </c>
      <c r="AD791" s="1385"/>
      <c r="AE791" s="1385"/>
      <c r="AF791" s="1385"/>
      <c r="AG791" s="138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87"/>
      <c r="K792" s="1388"/>
      <c r="L792" s="1388"/>
      <c r="M792" s="1388"/>
      <c r="N792" s="1389"/>
      <c r="O792" s="1617"/>
      <c r="P792" s="1617"/>
      <c r="Q792" s="1617"/>
      <c r="R792" s="1617"/>
      <c r="S792" s="1617"/>
      <c r="T792" s="1609"/>
      <c r="U792" s="1610"/>
      <c r="V792" s="1610"/>
      <c r="W792" s="1611"/>
      <c r="X792" s="1387"/>
      <c r="Y792" s="1388"/>
      <c r="Z792" s="1388"/>
      <c r="AA792" s="1388"/>
      <c r="AB792" s="1389"/>
      <c r="AC792" s="1387"/>
      <c r="AD792" s="1388"/>
      <c r="AE792" s="1388"/>
      <c r="AF792" s="1388"/>
      <c r="AG792" s="138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87"/>
      <c r="K793" s="1388"/>
      <c r="L793" s="1388"/>
      <c r="M793" s="1388"/>
      <c r="N793" s="1389"/>
      <c r="O793" s="1617"/>
      <c r="P793" s="1617"/>
      <c r="Q793" s="1617"/>
      <c r="R793" s="1617"/>
      <c r="S793" s="1617"/>
      <c r="T793" s="1609"/>
      <c r="U793" s="1610"/>
      <c r="V793" s="1610"/>
      <c r="W793" s="1611"/>
      <c r="X793" s="1387"/>
      <c r="Y793" s="1388"/>
      <c r="Z793" s="1388"/>
      <c r="AA793" s="1388"/>
      <c r="AB793" s="1389"/>
      <c r="AC793" s="1387"/>
      <c r="AD793" s="1388"/>
      <c r="AE793" s="1388"/>
      <c r="AF793" s="1388"/>
      <c r="AG793" s="138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90"/>
      <c r="K794" s="1391"/>
      <c r="L794" s="1391"/>
      <c r="M794" s="1391"/>
      <c r="N794" s="1392"/>
      <c r="O794" s="1617"/>
      <c r="P794" s="1617"/>
      <c r="Q794" s="1617"/>
      <c r="R794" s="1617"/>
      <c r="S794" s="1617"/>
      <c r="T794" s="1612"/>
      <c r="U794" s="1613"/>
      <c r="V794" s="1613"/>
      <c r="W794" s="1614"/>
      <c r="X794" s="1390"/>
      <c r="Y794" s="1391"/>
      <c r="Z794" s="1391"/>
      <c r="AA794" s="1391"/>
      <c r="AB794" s="1392"/>
      <c r="AC794" s="1390"/>
      <c r="AD794" s="1391"/>
      <c r="AE794" s="1391"/>
      <c r="AF794" s="1391"/>
      <c r="AG794" s="139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71"/>
      <c r="K795" s="1372"/>
      <c r="L795" s="1372"/>
      <c r="M795" s="1372"/>
      <c r="N795" s="1373"/>
      <c r="O795" s="1512"/>
      <c r="P795" s="1512"/>
      <c r="Q795" s="1512"/>
      <c r="R795" s="1512"/>
      <c r="S795" s="1512"/>
      <c r="T795" s="1365"/>
      <c r="U795" s="1366"/>
      <c r="V795" s="1366"/>
      <c r="W795" s="1367"/>
      <c r="X795" s="1368"/>
      <c r="Y795" s="1369"/>
      <c r="Z795" s="1369"/>
      <c r="AA795" s="1369"/>
      <c r="AB795" s="1370"/>
      <c r="AC795" s="1417">
        <f t="shared" ref="AC795:AC804" si="42">X795*O795</f>
        <v>0</v>
      </c>
      <c r="AD795" s="1418"/>
      <c r="AE795" s="1418"/>
      <c r="AF795" s="1418"/>
      <c r="AG795" s="141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3" customHeight="1">
      <c r="A796"/>
      <c r="B796"/>
      <c r="C796"/>
      <c r="D796"/>
      <c r="E796"/>
      <c r="F796"/>
      <c r="G796"/>
      <c r="H796"/>
      <c r="I796"/>
      <c r="J796" s="1371"/>
      <c r="K796" s="1372"/>
      <c r="L796" s="1372"/>
      <c r="M796" s="1372"/>
      <c r="N796" s="1373"/>
      <c r="O796" s="1512"/>
      <c r="P796" s="1512"/>
      <c r="Q796" s="1512"/>
      <c r="R796" s="1512"/>
      <c r="S796" s="1512"/>
      <c r="T796" s="1365"/>
      <c r="U796" s="1366"/>
      <c r="V796" s="1366"/>
      <c r="W796" s="1367"/>
      <c r="X796" s="1368"/>
      <c r="Y796" s="1369"/>
      <c r="Z796" s="1369"/>
      <c r="AA796" s="1369"/>
      <c r="AB796" s="1370"/>
      <c r="AC796" s="1417">
        <f t="shared" si="42"/>
        <v>0</v>
      </c>
      <c r="AD796" s="1418"/>
      <c r="AE796" s="1418"/>
      <c r="AF796" s="1418"/>
      <c r="AG796" s="14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3" customHeight="1">
      <c r="A797"/>
      <c r="B797"/>
      <c r="C797"/>
      <c r="D797"/>
      <c r="E797"/>
      <c r="F797"/>
      <c r="G797"/>
      <c r="H797"/>
      <c r="I797"/>
      <c r="J797" s="1371"/>
      <c r="K797" s="1372"/>
      <c r="L797" s="1372"/>
      <c r="M797" s="1372"/>
      <c r="N797" s="1373"/>
      <c r="O797" s="1512"/>
      <c r="P797" s="1512"/>
      <c r="Q797" s="1512"/>
      <c r="R797" s="1512"/>
      <c r="S797" s="1512"/>
      <c r="T797" s="1365"/>
      <c r="U797" s="1366"/>
      <c r="V797" s="1366"/>
      <c r="W797" s="1367"/>
      <c r="X797" s="1368"/>
      <c r="Y797" s="1369"/>
      <c r="Z797" s="1369"/>
      <c r="AA797" s="1369"/>
      <c r="AB797" s="1370"/>
      <c r="AC797" s="1417">
        <f t="shared" si="42"/>
        <v>0</v>
      </c>
      <c r="AD797" s="1418"/>
      <c r="AE797" s="1418"/>
      <c r="AF797" s="1418"/>
      <c r="AG797" s="141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3" customHeight="1">
      <c r="A798"/>
      <c r="B798"/>
      <c r="C798"/>
      <c r="D798"/>
      <c r="E798"/>
      <c r="F798"/>
      <c r="G798"/>
      <c r="H798"/>
      <c r="I798"/>
      <c r="J798" s="1371"/>
      <c r="K798" s="1372"/>
      <c r="L798" s="1372"/>
      <c r="M798" s="1372"/>
      <c r="N798" s="1373"/>
      <c r="O798" s="1512"/>
      <c r="P798" s="1512"/>
      <c r="Q798" s="1512"/>
      <c r="R798" s="1512"/>
      <c r="S798" s="1512"/>
      <c r="T798" s="1365"/>
      <c r="U798" s="1366"/>
      <c r="V798" s="1366"/>
      <c r="W798" s="1367"/>
      <c r="X798" s="1368"/>
      <c r="Y798" s="1369"/>
      <c r="Z798" s="1369"/>
      <c r="AA798" s="1369"/>
      <c r="AB798" s="1370"/>
      <c r="AC798" s="1417">
        <f t="shared" si="42"/>
        <v>0</v>
      </c>
      <c r="AD798" s="1418"/>
      <c r="AE798" s="1418"/>
      <c r="AF798" s="1418"/>
      <c r="AG798" s="141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3" customHeight="1">
      <c r="A799"/>
      <c r="B799"/>
      <c r="C799"/>
      <c r="D799"/>
      <c r="E799"/>
      <c r="F799"/>
      <c r="G799"/>
      <c r="H799"/>
      <c r="I799"/>
      <c r="J799" s="1371"/>
      <c r="K799" s="1372"/>
      <c r="L799" s="1372"/>
      <c r="M799" s="1372"/>
      <c r="N799" s="1373"/>
      <c r="O799" s="1512"/>
      <c r="P799" s="1512"/>
      <c r="Q799" s="1512"/>
      <c r="R799" s="1512"/>
      <c r="S799" s="1512"/>
      <c r="T799" s="1365"/>
      <c r="U799" s="1366"/>
      <c r="V799" s="1366"/>
      <c r="W799" s="1367"/>
      <c r="X799" s="1368"/>
      <c r="Y799" s="1369"/>
      <c r="Z799" s="1369"/>
      <c r="AA799" s="1369"/>
      <c r="AB799" s="1370"/>
      <c r="AC799" s="1417">
        <f t="shared" si="42"/>
        <v>0</v>
      </c>
      <c r="AD799" s="1418"/>
      <c r="AE799" s="1418"/>
      <c r="AF799" s="1418"/>
      <c r="AG799" s="141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3" customHeight="1">
      <c r="A800"/>
      <c r="B800"/>
      <c r="C800"/>
      <c r="D800"/>
      <c r="E800"/>
      <c r="F800"/>
      <c r="G800"/>
      <c r="H800"/>
      <c r="I800"/>
      <c r="J800" s="1371"/>
      <c r="K800" s="1372"/>
      <c r="L800" s="1372"/>
      <c r="M800" s="1372"/>
      <c r="N800" s="1373"/>
      <c r="O800" s="1512"/>
      <c r="P800" s="1512"/>
      <c r="Q800" s="1512"/>
      <c r="R800" s="1512"/>
      <c r="S800" s="1512"/>
      <c r="T800" s="1365"/>
      <c r="U800" s="1366"/>
      <c r="V800" s="1366"/>
      <c r="W800" s="1367"/>
      <c r="X800" s="1368"/>
      <c r="Y800" s="1369"/>
      <c r="Z800" s="1369"/>
      <c r="AA800" s="1369"/>
      <c r="AB800" s="1370"/>
      <c r="AC800" s="1417">
        <f t="shared" si="42"/>
        <v>0</v>
      </c>
      <c r="AD800" s="1418"/>
      <c r="AE800" s="1418"/>
      <c r="AF800" s="1418"/>
      <c r="AG800" s="141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3" customHeight="1">
      <c r="A801"/>
      <c r="B801"/>
      <c r="C801"/>
      <c r="D801"/>
      <c r="E801"/>
      <c r="F801"/>
      <c r="G801"/>
      <c r="H801"/>
      <c r="I801"/>
      <c r="J801" s="1371"/>
      <c r="K801" s="1372"/>
      <c r="L801" s="1372"/>
      <c r="M801" s="1372"/>
      <c r="N801" s="1373"/>
      <c r="O801" s="1512"/>
      <c r="P801" s="1512"/>
      <c r="Q801" s="1512"/>
      <c r="R801" s="1512"/>
      <c r="S801" s="1512"/>
      <c r="T801" s="1365"/>
      <c r="U801" s="1366"/>
      <c r="V801" s="1366"/>
      <c r="W801" s="1367"/>
      <c r="X801" s="1368"/>
      <c r="Y801" s="1369"/>
      <c r="Z801" s="1369"/>
      <c r="AA801" s="1369"/>
      <c r="AB801" s="1370"/>
      <c r="AC801" s="1417">
        <f t="shared" si="42"/>
        <v>0</v>
      </c>
      <c r="AD801" s="1418"/>
      <c r="AE801" s="1418"/>
      <c r="AF801" s="1418"/>
      <c r="AG801" s="141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3" customHeight="1">
      <c r="A802"/>
      <c r="B802"/>
      <c r="C802"/>
      <c r="D802"/>
      <c r="E802"/>
      <c r="F802"/>
      <c r="G802"/>
      <c r="H802"/>
      <c r="I802"/>
      <c r="J802" s="1371"/>
      <c r="K802" s="1372"/>
      <c r="L802" s="1372"/>
      <c r="M802" s="1372"/>
      <c r="N802" s="1373"/>
      <c r="O802" s="1512"/>
      <c r="P802" s="1512"/>
      <c r="Q802" s="1512"/>
      <c r="R802" s="1512"/>
      <c r="S802" s="1512"/>
      <c r="T802" s="1365"/>
      <c r="U802" s="1366"/>
      <c r="V802" s="1366"/>
      <c r="W802" s="1367"/>
      <c r="X802" s="1368"/>
      <c r="Y802" s="1369"/>
      <c r="Z802" s="1369"/>
      <c r="AA802" s="1369"/>
      <c r="AB802" s="1370"/>
      <c r="AC802" s="1417">
        <f t="shared" si="42"/>
        <v>0</v>
      </c>
      <c r="AD802" s="1418"/>
      <c r="AE802" s="1418"/>
      <c r="AF802" s="1418"/>
      <c r="AG802" s="141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3" customHeight="1">
      <c r="A803"/>
      <c r="B803"/>
      <c r="C803"/>
      <c r="D803"/>
      <c r="E803"/>
      <c r="F803"/>
      <c r="G803"/>
      <c r="H803"/>
      <c r="I803"/>
      <c r="J803" s="1371"/>
      <c r="K803" s="1372"/>
      <c r="L803" s="1372"/>
      <c r="M803" s="1372"/>
      <c r="N803" s="1373"/>
      <c r="O803" s="1512"/>
      <c r="P803" s="1512"/>
      <c r="Q803" s="1512"/>
      <c r="R803" s="1512"/>
      <c r="S803" s="1512"/>
      <c r="T803" s="1365"/>
      <c r="U803" s="1366"/>
      <c r="V803" s="1366"/>
      <c r="W803" s="1367"/>
      <c r="X803" s="1368"/>
      <c r="Y803" s="1369"/>
      <c r="Z803" s="1369"/>
      <c r="AA803" s="1369"/>
      <c r="AB803" s="1370"/>
      <c r="AC803" s="1417">
        <f t="shared" si="42"/>
        <v>0</v>
      </c>
      <c r="AD803" s="1418"/>
      <c r="AE803" s="1418"/>
      <c r="AF803" s="1418"/>
      <c r="AG803" s="141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3" customHeight="1">
      <c r="A804"/>
      <c r="B804"/>
      <c r="C804"/>
      <c r="D804"/>
      <c r="E804"/>
      <c r="F804"/>
      <c r="G804"/>
      <c r="H804"/>
      <c r="I804"/>
      <c r="J804" s="1371"/>
      <c r="K804" s="1372"/>
      <c r="L804" s="1372"/>
      <c r="M804" s="1372"/>
      <c r="N804" s="1373"/>
      <c r="O804" s="1512"/>
      <c r="P804" s="1512"/>
      <c r="Q804" s="1512"/>
      <c r="R804" s="1512"/>
      <c r="S804" s="1512"/>
      <c r="T804" s="1365"/>
      <c r="U804" s="1366"/>
      <c r="V804" s="1366"/>
      <c r="W804" s="1367"/>
      <c r="X804" s="1368"/>
      <c r="Y804" s="1369"/>
      <c r="Z804" s="1369"/>
      <c r="AA804" s="1369"/>
      <c r="AB804" s="1370"/>
      <c r="AC804" s="1417">
        <f t="shared" si="42"/>
        <v>0</v>
      </c>
      <c r="AD804" s="1418"/>
      <c r="AE804" s="1418"/>
      <c r="AF804" s="1418"/>
      <c r="AG804" s="1419"/>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3" customHeight="1">
      <c r="A805"/>
      <c r="B805"/>
      <c r="C805"/>
      <c r="D805"/>
      <c r="E805"/>
      <c r="F805"/>
      <c r="G805"/>
      <c r="H805"/>
      <c r="I805"/>
      <c r="J805" s="1362" t="s">
        <v>125</v>
      </c>
      <c r="K805" s="1363"/>
      <c r="L805" s="1363"/>
      <c r="M805" s="1363"/>
      <c r="N805" s="1364"/>
      <c r="O805" s="1625">
        <f>SUM(O795:S804)</f>
        <v>0</v>
      </c>
      <c r="P805" s="1625"/>
      <c r="Q805" s="1625"/>
      <c r="R805" s="1625"/>
      <c r="S805" s="1625"/>
      <c r="T805"/>
      <c r="U805"/>
      <c r="V805"/>
      <c r="W805"/>
      <c r="X805" s="898" t="s">
        <v>124</v>
      </c>
      <c r="Y805" s="11"/>
      <c r="Z805" s="11"/>
      <c r="AA805" s="11"/>
      <c r="AB805" s="905"/>
      <c r="AC805" s="1417">
        <f>SUM(AC795:AG804)</f>
        <v>0</v>
      </c>
      <c r="AD805" s="1418"/>
      <c r="AE805" s="1418"/>
      <c r="AF805" s="1418"/>
      <c r="AG805" s="1419"/>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3" customHeight="1">
      <c r="A806"/>
      <c r="B806"/>
      <c r="C806" s="1664" t="str">
        <f>IF(O805&lt;&gt;AG447,"! Total market rate units in the Unit Mix Table above does not match the number of  market rate units on row #"&amp;TEXT(ROW(D447),"#"),"")</f>
        <v/>
      </c>
      <c r="D806" s="1664"/>
      <c r="E806" s="1664"/>
      <c r="F806" s="1664"/>
      <c r="G806" s="1664"/>
      <c r="H806" s="1664"/>
      <c r="I806" s="1664"/>
      <c r="J806" s="1664"/>
      <c r="K806" s="1664"/>
      <c r="L806" s="1664"/>
      <c r="M806" s="1664"/>
      <c r="N806" s="1664"/>
      <c r="O806" s="1664"/>
      <c r="P806" s="1664"/>
      <c r="Q806" s="1664"/>
      <c r="R806" s="1664"/>
      <c r="S806" s="1664"/>
      <c r="T806" s="1664"/>
      <c r="U806" s="1664"/>
      <c r="V806" s="1664"/>
      <c r="W806" s="1664"/>
      <c r="X806" s="1664"/>
      <c r="Y806" s="1664"/>
      <c r="Z806" s="1664"/>
      <c r="AA806" s="1664"/>
      <c r="AB806" s="1664"/>
      <c r="AC806" s="1664"/>
      <c r="AD806" s="1664"/>
      <c r="AE806" s="1664"/>
      <c r="AF806" s="1664"/>
      <c r="AG806" s="1664"/>
      <c r="AH806" s="1664"/>
      <c r="AI806" s="1664"/>
      <c r="AJ806" s="1664"/>
      <c r="AK806" s="1664"/>
      <c r="AL806" s="1664"/>
      <c r="AM806" s="1664"/>
      <c r="AN806" s="166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64"/>
      <c r="D807" s="1664"/>
      <c r="E807" s="1664"/>
      <c r="F807" s="1664"/>
      <c r="G807" s="1664"/>
      <c r="H807" s="1664"/>
      <c r="I807" s="1664"/>
      <c r="J807" s="1664"/>
      <c r="K807" s="1664"/>
      <c r="L807" s="1664"/>
      <c r="M807" s="1664"/>
      <c r="N807" s="1664"/>
      <c r="O807" s="1664"/>
      <c r="P807" s="1664"/>
      <c r="Q807" s="1664"/>
      <c r="R807" s="1664"/>
      <c r="S807" s="1664"/>
      <c r="T807" s="1664"/>
      <c r="U807" s="1664"/>
      <c r="V807" s="1664"/>
      <c r="W807" s="1664"/>
      <c r="X807" s="1664"/>
      <c r="Y807" s="1664"/>
      <c r="Z807" s="1664"/>
      <c r="AA807" s="1664"/>
      <c r="AB807" s="1664"/>
      <c r="AC807" s="1664"/>
      <c r="AD807" s="1664"/>
      <c r="AE807" s="1664"/>
      <c r="AF807" s="1664"/>
      <c r="AG807" s="1664"/>
      <c r="AH807" s="1664"/>
      <c r="AI807" s="1664"/>
      <c r="AJ807" s="1664"/>
      <c r="AK807" s="1664"/>
      <c r="AL807" s="1664"/>
      <c r="AM807" s="1664"/>
      <c r="AN807" s="166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2">
        <f>SUM(DU805:EX805)</f>
        <v>0</v>
      </c>
      <c r="EU807" s="1353"/>
      <c r="EV807" s="1353"/>
      <c r="EW807" s="1353"/>
      <c r="EX807" s="1354"/>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05">
        <f>O761+AC785+AC805</f>
        <v>275468</v>
      </c>
      <c r="Z808" s="1605"/>
      <c r="AA808" s="1605"/>
      <c r="AB808" s="1605"/>
      <c r="AC808" s="160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5">
        <f>(O761+AC785+AC805)*12</f>
        <v>3305616</v>
      </c>
      <c r="Z809" s="1605"/>
      <c r="AA809" s="1605"/>
      <c r="AB809" s="1605"/>
      <c r="AC809" s="160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0</v>
      </c>
      <c r="CV810" s="1356"/>
      <c r="CW810" s="1356"/>
      <c r="CX810" s="1356"/>
      <c r="CY810" s="1357"/>
      <c r="CZ810" s="1355">
        <f>CZ761+CZ785+CZ805</f>
        <v>34</v>
      </c>
      <c r="DA810" s="1356"/>
      <c r="DB810" s="1356"/>
      <c r="DC810" s="1356"/>
      <c r="DD810" s="1357"/>
      <c r="DE810" s="1355">
        <f>DE761+DE785+DE805</f>
        <v>68</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269</v>
      </c>
      <c r="DV810" s="57" t="s">
        <v>1836</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32"/>
      <c r="AA814" s="1630"/>
      <c r="AB814" s="1630"/>
      <c r="AC814" s="1630"/>
      <c r="AD814" s="1630"/>
      <c r="AE814" s="163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9"/>
      <c r="AA815" s="1630"/>
      <c r="AB815" s="1630"/>
      <c r="AC815" s="1630"/>
      <c r="AD815" s="1630"/>
      <c r="AE815" s="163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8">
        <v>0</v>
      </c>
      <c r="AA816" s="1513"/>
      <c r="AB816" s="1513"/>
      <c r="AC816" s="1513"/>
      <c r="AD816" s="1513"/>
      <c r="AE816" s="165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94">
        <f>'Subsidy Contract Calculation'!J40</f>
        <v>0</v>
      </c>
      <c r="AA817" s="1495"/>
      <c r="AB817" s="1495"/>
      <c r="AC817" s="1495"/>
      <c r="AD817" s="1495"/>
      <c r="AE817" s="149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7">
        <v>14688</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7"/>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7"/>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7" t="s">
        <v>2762</v>
      </c>
      <c r="Q824" s="1638"/>
      <c r="R824" s="1638"/>
      <c r="S824" s="1638"/>
      <c r="T824" s="1638"/>
      <c r="U824" s="1638"/>
      <c r="V824" s="1638"/>
      <c r="W824" s="1638"/>
      <c r="X824" s="1638"/>
      <c r="Y824" s="1639"/>
      <c r="Z824" s="1497">
        <v>4896</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94">
        <f>SUM(Z821:AE824)</f>
        <v>19584</v>
      </c>
      <c r="AA825" s="1495"/>
      <c r="AB825" s="1495"/>
      <c r="AC825" s="1495"/>
      <c r="AD825" s="1495"/>
      <c r="AE825" s="149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94">
        <f>Z825+Y809+Z817</f>
        <v>3325200</v>
      </c>
      <c r="AA826" s="1495"/>
      <c r="AB826" s="1495"/>
      <c r="AC826" s="1495"/>
      <c r="AD826" s="1495"/>
      <c r="AE826" s="149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10" t="s">
        <v>126</v>
      </c>
      <c r="N831" s="1710"/>
      <c r="O831" s="1710"/>
      <c r="P831" s="1711"/>
      <c r="Q831" s="1603" t="s">
        <v>290</v>
      </c>
      <c r="R831" s="1603"/>
      <c r="S831" s="1603"/>
      <c r="T831" s="1603"/>
      <c r="U831" s="1603" t="s">
        <v>291</v>
      </c>
      <c r="V831" s="1603"/>
      <c r="W831" s="1603"/>
      <c r="X831" s="1603"/>
      <c r="Y831" s="1603" t="s">
        <v>292</v>
      </c>
      <c r="Z831" s="1603"/>
      <c r="AA831" s="1603"/>
      <c r="AB831" s="1603"/>
      <c r="AC831" s="1603" t="s">
        <v>361</v>
      </c>
      <c r="AD831" s="1603"/>
      <c r="AE831" s="1603"/>
      <c r="AF831" s="1603"/>
      <c r="AG831" s="1621" t="s">
        <v>335</v>
      </c>
      <c r="AH831" s="1621"/>
      <c r="AI831" s="1621"/>
      <c r="AJ831" s="162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12"/>
      <c r="N832" s="1712"/>
      <c r="O832" s="1712"/>
      <c r="P832" s="1713"/>
      <c r="Q832" s="1603"/>
      <c r="R832" s="1603"/>
      <c r="S832" s="1603"/>
      <c r="T832" s="1603"/>
      <c r="U832" s="1603"/>
      <c r="V832" s="1603"/>
      <c r="W832" s="1603"/>
      <c r="X832" s="1603"/>
      <c r="Y832" s="1603"/>
      <c r="Z832" s="1603"/>
      <c r="AA832" s="1603"/>
      <c r="AB832" s="1603"/>
      <c r="AC832" s="1603"/>
      <c r="AD832" s="1603"/>
      <c r="AE832" s="1603"/>
      <c r="AF832" s="1603"/>
      <c r="AG832" s="1621"/>
      <c r="AH832" s="1621"/>
      <c r="AI832" s="1621"/>
      <c r="AJ832" s="162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04" t="s">
        <v>40</v>
      </c>
      <c r="D833" s="1383"/>
      <c r="E833" s="1383"/>
      <c r="F833" s="1383"/>
      <c r="G833" s="1383"/>
      <c r="H833" s="1383"/>
      <c r="I833" s="48"/>
      <c r="J833" s="48"/>
      <c r="K833" s="48"/>
      <c r="L833" s="49"/>
      <c r="M833" s="1602"/>
      <c r="N833" s="1602"/>
      <c r="O833" s="1602"/>
      <c r="P833" s="1602"/>
      <c r="Q833" s="1602"/>
      <c r="R833" s="1602"/>
      <c r="S833" s="1602"/>
      <c r="T833" s="1602"/>
      <c r="U833" s="1602">
        <v>58</v>
      </c>
      <c r="V833" s="1602"/>
      <c r="W833" s="1602"/>
      <c r="X833" s="1602"/>
      <c r="Y833" s="1602">
        <v>71</v>
      </c>
      <c r="Z833" s="1602"/>
      <c r="AA833" s="1602"/>
      <c r="AB833" s="1602"/>
      <c r="AC833" s="1593"/>
      <c r="AD833" s="1594"/>
      <c r="AE833" s="1594"/>
      <c r="AF833" s="1595"/>
      <c r="AG833" s="1593"/>
      <c r="AH833" s="1594"/>
      <c r="AI833" s="1594"/>
      <c r="AJ833" s="1595"/>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08" t="s">
        <v>41</v>
      </c>
      <c r="D834" s="1409"/>
      <c r="E834" s="1409"/>
      <c r="F834" s="1409"/>
      <c r="G834" s="1409"/>
      <c r="H834" s="1409"/>
      <c r="I834" s="5"/>
      <c r="J834" s="5"/>
      <c r="K834" s="5"/>
      <c r="L834" s="46"/>
      <c r="M834" s="1602"/>
      <c r="N834" s="1602"/>
      <c r="O834" s="1602"/>
      <c r="P834" s="1602"/>
      <c r="Q834" s="1602"/>
      <c r="R834" s="1602"/>
      <c r="S834" s="1602"/>
      <c r="T834" s="1602"/>
      <c r="U834" s="1602"/>
      <c r="V834" s="1602"/>
      <c r="W834" s="1602"/>
      <c r="X834" s="1602"/>
      <c r="Y834" s="1602"/>
      <c r="Z834" s="1602"/>
      <c r="AA834" s="1602"/>
      <c r="AB834" s="1602"/>
      <c r="AC834" s="1593"/>
      <c r="AD834" s="1594"/>
      <c r="AE834" s="1594"/>
      <c r="AF834" s="1595"/>
      <c r="AG834" s="1593"/>
      <c r="AH834" s="1594"/>
      <c r="AI834" s="1594"/>
      <c r="AJ834" s="1595"/>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08" t="s">
        <v>42</v>
      </c>
      <c r="D835" s="1409"/>
      <c r="E835" s="1409"/>
      <c r="F835" s="1409"/>
      <c r="G835" s="1409"/>
      <c r="H835" s="1409"/>
      <c r="I835" s="60"/>
      <c r="J835" s="60"/>
      <c r="K835" s="60"/>
      <c r="L835" s="61"/>
      <c r="M835" s="1602"/>
      <c r="N835" s="1602"/>
      <c r="O835" s="1602"/>
      <c r="P835" s="1602"/>
      <c r="Q835" s="1602"/>
      <c r="R835" s="1602"/>
      <c r="S835" s="1602"/>
      <c r="T835" s="1602"/>
      <c r="U835" s="1602">
        <v>29</v>
      </c>
      <c r="V835" s="1602"/>
      <c r="W835" s="1602"/>
      <c r="X835" s="1602"/>
      <c r="Y835" s="1602">
        <v>37</v>
      </c>
      <c r="Z835" s="1602"/>
      <c r="AA835" s="1602"/>
      <c r="AB835" s="1602"/>
      <c r="AC835" s="1593"/>
      <c r="AD835" s="1594"/>
      <c r="AE835" s="1594"/>
      <c r="AF835" s="1595"/>
      <c r="AG835" s="1593"/>
      <c r="AH835" s="1594"/>
      <c r="AI835" s="1594"/>
      <c r="AJ835" s="1595"/>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08" t="s">
        <v>761</v>
      </c>
      <c r="D836" s="1409"/>
      <c r="E836" s="1409"/>
      <c r="F836" s="1409"/>
      <c r="G836" s="1409"/>
      <c r="H836" s="1409"/>
      <c r="I836" s="60"/>
      <c r="J836" s="60"/>
      <c r="K836" s="60"/>
      <c r="L836" s="61"/>
      <c r="M836" s="1602"/>
      <c r="N836" s="1602"/>
      <c r="O836" s="1602"/>
      <c r="P836" s="1602"/>
      <c r="Q836" s="1602"/>
      <c r="R836" s="1602"/>
      <c r="S836" s="1602"/>
      <c r="T836" s="1602"/>
      <c r="U836" s="1602"/>
      <c r="V836" s="1602"/>
      <c r="W836" s="1602"/>
      <c r="X836" s="1602"/>
      <c r="Y836" s="1602"/>
      <c r="Z836" s="1602"/>
      <c r="AA836" s="1602"/>
      <c r="AB836" s="1602"/>
      <c r="AC836" s="1593"/>
      <c r="AD836" s="1594"/>
      <c r="AE836" s="1594"/>
      <c r="AF836" s="1595"/>
      <c r="AG836" s="1593"/>
      <c r="AH836" s="1594"/>
      <c r="AI836" s="1594"/>
      <c r="AJ836" s="1595"/>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08" t="s">
        <v>458</v>
      </c>
      <c r="D837" s="1409"/>
      <c r="E837" s="1409"/>
      <c r="F837" s="1409"/>
      <c r="G837" s="1409"/>
      <c r="H837" s="1409"/>
      <c r="I837" s="60"/>
      <c r="J837" s="60"/>
      <c r="K837" s="60"/>
      <c r="L837" s="61"/>
      <c r="M837" s="1602"/>
      <c r="N837" s="1602"/>
      <c r="O837" s="1602"/>
      <c r="P837" s="1602"/>
      <c r="Q837" s="1602"/>
      <c r="R837" s="1602"/>
      <c r="S837" s="1602"/>
      <c r="T837" s="1602"/>
      <c r="U837" s="1602"/>
      <c r="V837" s="1602"/>
      <c r="W837" s="1602"/>
      <c r="X837" s="1602"/>
      <c r="Y837" s="1602"/>
      <c r="Z837" s="1602"/>
      <c r="AA837" s="1602"/>
      <c r="AB837" s="1602"/>
      <c r="AC837" s="1593"/>
      <c r="AD837" s="1594"/>
      <c r="AE837" s="1594"/>
      <c r="AF837" s="1595"/>
      <c r="AG837" s="1593"/>
      <c r="AH837" s="1594"/>
      <c r="AI837" s="1594"/>
      <c r="AJ837" s="1595"/>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93" t="s">
        <v>782</v>
      </c>
      <c r="D838" s="1409"/>
      <c r="E838" s="1409"/>
      <c r="F838" s="1409"/>
      <c r="G838" s="1409"/>
      <c r="H838" s="1409"/>
      <c r="I838" s="60"/>
      <c r="J838" s="60"/>
      <c r="K838" s="60"/>
      <c r="L838" s="61"/>
      <c r="M838" s="1602"/>
      <c r="N838" s="1602"/>
      <c r="O838" s="1602"/>
      <c r="P838" s="1602"/>
      <c r="Q838" s="1602"/>
      <c r="R838" s="1602"/>
      <c r="S838" s="1602"/>
      <c r="T838" s="1602"/>
      <c r="U838" s="1602"/>
      <c r="V838" s="1602"/>
      <c r="W838" s="1602"/>
      <c r="X838" s="1602"/>
      <c r="Y838" s="1602"/>
      <c r="Z838" s="1602"/>
      <c r="AA838" s="1602"/>
      <c r="AB838" s="1602"/>
      <c r="AC838" s="1593"/>
      <c r="AD838" s="1594"/>
      <c r="AE838" s="1594"/>
      <c r="AF838" s="1595"/>
      <c r="AG838" s="1593"/>
      <c r="AH838" s="1594"/>
      <c r="AI838" s="1594"/>
      <c r="AJ838" s="1595"/>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37" t="s">
        <v>2755</v>
      </c>
      <c r="G839" s="1638"/>
      <c r="H839" s="1638"/>
      <c r="I839" s="1638"/>
      <c r="J839" s="1638"/>
      <c r="K839" s="1638"/>
      <c r="L839" s="1638"/>
      <c r="M839" s="1602"/>
      <c r="N839" s="1602"/>
      <c r="O839" s="1602"/>
      <c r="P839" s="1602"/>
      <c r="Q839" s="1602"/>
      <c r="R839" s="1602"/>
      <c r="S839" s="1602"/>
      <c r="T839" s="1602"/>
      <c r="U839" s="1602">
        <v>95</v>
      </c>
      <c r="V839" s="1602"/>
      <c r="W839" s="1602"/>
      <c r="X839" s="1602"/>
      <c r="Y839" s="1602">
        <v>128</v>
      </c>
      <c r="Z839" s="1602"/>
      <c r="AA839" s="1602"/>
      <c r="AB839" s="1602"/>
      <c r="AC839" s="1593"/>
      <c r="AD839" s="1594"/>
      <c r="AE839" s="1594"/>
      <c r="AF839" s="1595"/>
      <c r="AG839" s="1593"/>
      <c r="AH839" s="1594"/>
      <c r="AI839" s="1594"/>
      <c r="AJ839" s="1595"/>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62" t="s">
        <v>124</v>
      </c>
      <c r="D840" s="1363"/>
      <c r="E840" s="1363"/>
      <c r="F840" s="1363"/>
      <c r="G840" s="1363"/>
      <c r="H840" s="1363"/>
      <c r="I840" s="1363"/>
      <c r="J840" s="1363"/>
      <c r="K840" s="1363"/>
      <c r="L840" s="1364"/>
      <c r="M840" s="1692">
        <f>SUM(M833:P839)</f>
        <v>0</v>
      </c>
      <c r="N840" s="1692"/>
      <c r="O840" s="1692"/>
      <c r="P840" s="1692"/>
      <c r="Q840" s="1692">
        <f>SUM(Q833:T839)</f>
        <v>0</v>
      </c>
      <c r="R840" s="1692"/>
      <c r="S840" s="1692"/>
      <c r="T840" s="1692"/>
      <c r="U840" s="1692">
        <f>SUM(U833:X839)</f>
        <v>182</v>
      </c>
      <c r="V840" s="1692"/>
      <c r="W840" s="1692"/>
      <c r="X840" s="1692"/>
      <c r="Y840" s="1692">
        <f>SUM(Y833:AB839)</f>
        <v>236</v>
      </c>
      <c r="Z840" s="1692"/>
      <c r="AA840" s="1692"/>
      <c r="AB840" s="1692"/>
      <c r="AC840" s="1692">
        <f>SUM(AC833:AF839)</f>
        <v>0</v>
      </c>
      <c r="AD840" s="1692"/>
      <c r="AE840" s="1692"/>
      <c r="AF840" s="1692"/>
      <c r="AG840" s="1692">
        <f>SUM(AG833:AJ839)</f>
        <v>0</v>
      </c>
      <c r="AH840" s="1692"/>
      <c r="AI840" s="1692"/>
      <c r="AJ840" s="1692"/>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66" t="s">
        <v>2756</v>
      </c>
      <c r="D845" s="1667"/>
      <c r="E845" s="1667"/>
      <c r="F845" s="1667"/>
      <c r="G845" s="1667"/>
      <c r="H845" s="1667"/>
      <c r="I845" s="1667"/>
      <c r="J845" s="1667"/>
      <c r="K845" s="1667"/>
      <c r="L845" s="1667"/>
      <c r="M845" s="1667"/>
      <c r="N845" s="1667"/>
      <c r="O845" s="1667"/>
      <c r="P845" s="1667"/>
      <c r="Q845" s="1667"/>
      <c r="R845" s="1667"/>
      <c r="S845" s="1667"/>
      <c r="T845" s="1667"/>
      <c r="U845" s="1667"/>
      <c r="V845" s="1667"/>
      <c r="W845" s="1667"/>
      <c r="X845" s="1667"/>
      <c r="Y845" s="1667"/>
      <c r="Z845" s="1667"/>
      <c r="AA845" s="1667"/>
      <c r="AB845" s="1667"/>
      <c r="AC845" s="1667"/>
      <c r="AD845" s="1667"/>
      <c r="AE845" s="1667"/>
      <c r="AF845" s="1667"/>
      <c r="AG845" s="1667"/>
      <c r="AH845" s="1667"/>
      <c r="AI845" s="1667"/>
      <c r="AJ845" s="1668"/>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8"/>
      <c r="BJ849" s="1648"/>
      <c r="BK849" s="1648"/>
      <c r="BL849" s="1648"/>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36">
        <v>18000</v>
      </c>
      <c r="X850" s="1636"/>
      <c r="Y850" s="1636"/>
      <c r="Z850" s="1636"/>
      <c r="AA850" s="1636"/>
      <c r="AB850" s="1636"/>
      <c r="AC850" s="1636"/>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36">
        <v>9000</v>
      </c>
      <c r="X851" s="1636"/>
      <c r="Y851" s="1636"/>
      <c r="Z851" s="1636"/>
      <c r="AA851" s="1636"/>
      <c r="AB851" s="1636"/>
      <c r="AC851" s="1636"/>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36">
        <v>9000</v>
      </c>
      <c r="X852" s="1636"/>
      <c r="Y852" s="1636"/>
      <c r="Z852" s="1636"/>
      <c r="AA852" s="1636"/>
      <c r="AB852" s="1636"/>
      <c r="AC852" s="1636"/>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36"/>
      <c r="X853" s="1636"/>
      <c r="Y853" s="1636"/>
      <c r="Z853" s="1636"/>
      <c r="AA853" s="1636"/>
      <c r="AB853" s="1636"/>
      <c r="AC853" s="1636"/>
      <c r="AZ853" s="30"/>
      <c r="BA853" s="30"/>
      <c r="BB853" s="14"/>
      <c r="BC853" s="14"/>
      <c r="BD853" s="14"/>
      <c r="BE853" s="14"/>
      <c r="BF853" s="14"/>
      <c r="BG853" s="14"/>
      <c r="BH853" s="14"/>
      <c r="BI853" s="14"/>
      <c r="BJ853" s="14"/>
      <c r="BK853" s="14"/>
      <c r="BL853" s="14"/>
    </row>
    <row r="854" spans="1:64" ht="13" customHeight="1">
      <c r="J854" s="45" t="s">
        <v>170</v>
      </c>
      <c r="K854" s="5"/>
      <c r="L854" s="5"/>
      <c r="M854" s="1637" t="s">
        <v>2757</v>
      </c>
      <c r="N854" s="1638"/>
      <c r="O854" s="1638"/>
      <c r="P854" s="1638"/>
      <c r="Q854" s="1638"/>
      <c r="R854" s="1638"/>
      <c r="S854" s="1638"/>
      <c r="T854" s="1638"/>
      <c r="U854" s="1638"/>
      <c r="V854" s="1639"/>
      <c r="W854" s="1636">
        <v>18000</v>
      </c>
      <c r="X854" s="1636"/>
      <c r="Y854" s="1636"/>
      <c r="Z854" s="1636"/>
      <c r="AA854" s="1636"/>
      <c r="AB854" s="1636"/>
      <c r="AC854" s="1636"/>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94">
        <f>SUM(W850:W854)</f>
        <v>54000</v>
      </c>
      <c r="X855" s="1495"/>
      <c r="Y855" s="1495"/>
      <c r="Z855" s="1495"/>
      <c r="AA855" s="1495"/>
      <c r="AB855" s="1495"/>
      <c r="AC855" s="1496"/>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47"/>
      <c r="BH856" s="1647"/>
      <c r="BI856" s="1647"/>
      <c r="BJ856" s="1647"/>
      <c r="BK856" s="1647"/>
      <c r="BL856" s="1647"/>
    </row>
    <row r="857" spans="1:64" ht="13" customHeight="1">
      <c r="C857" s="2" t="s">
        <v>344</v>
      </c>
      <c r="J857" s="1362" t="s">
        <v>345</v>
      </c>
      <c r="K857" s="1363"/>
      <c r="L857" s="1363"/>
      <c r="M857" s="1363"/>
      <c r="N857" s="1363"/>
      <c r="O857" s="1363"/>
      <c r="P857" s="1363"/>
      <c r="Q857" s="1363"/>
      <c r="R857" s="1363"/>
      <c r="S857" s="1363"/>
      <c r="T857" s="1363"/>
      <c r="U857" s="1363"/>
      <c r="V857" s="1364"/>
      <c r="W857" s="1497">
        <v>130000</v>
      </c>
      <c r="X857" s="1345"/>
      <c r="Y857" s="1345"/>
      <c r="Z857" s="1345"/>
      <c r="AA857" s="1345"/>
      <c r="AB857" s="1345"/>
      <c r="AC857" s="1346"/>
      <c r="AD857" s="533"/>
      <c r="AZ857" s="30"/>
      <c r="BA857" s="30"/>
      <c r="BB857" s="14"/>
      <c r="BC857" s="14"/>
    </row>
    <row r="858" spans="1:64" ht="13" customHeight="1">
      <c r="AD858" s="533"/>
      <c r="AZ858" s="30"/>
      <c r="BA858" s="30"/>
      <c r="BB858" s="14"/>
      <c r="BC858" s="14"/>
    </row>
    <row r="859" spans="1:64" ht="13" customHeight="1">
      <c r="C859" s="2" t="s">
        <v>560</v>
      </c>
      <c r="J859" s="45" t="s">
        <v>352</v>
      </c>
      <c r="K859" s="5"/>
      <c r="L859" s="5"/>
      <c r="M859" s="5"/>
      <c r="N859" s="5"/>
      <c r="O859" s="5"/>
      <c r="P859" s="5"/>
      <c r="Q859" s="5"/>
      <c r="R859" s="5"/>
      <c r="S859" s="5"/>
      <c r="T859" s="5"/>
      <c r="U859" s="5"/>
      <c r="V859" s="46"/>
      <c r="W859" s="1645"/>
      <c r="X859" s="1645"/>
      <c r="Y859" s="1645"/>
      <c r="Z859" s="1645"/>
      <c r="AA859" s="1645"/>
      <c r="AB859" s="1645"/>
      <c r="AC859" s="1645"/>
      <c r="AZ859" s="1657"/>
      <c r="BA859" s="1657"/>
      <c r="BB859" s="14"/>
      <c r="BC859" s="14"/>
    </row>
    <row r="860" spans="1:64" ht="13" customHeight="1">
      <c r="J860" s="45" t="s">
        <v>351</v>
      </c>
      <c r="K860" s="5"/>
      <c r="L860" s="5"/>
      <c r="M860" s="5"/>
      <c r="N860" s="5"/>
      <c r="O860" s="5"/>
      <c r="P860" s="5"/>
      <c r="Q860" s="5"/>
      <c r="R860" s="5"/>
      <c r="S860" s="5"/>
      <c r="T860" s="5"/>
      <c r="U860" s="5"/>
      <c r="V860" s="46"/>
      <c r="W860" s="1645"/>
      <c r="X860" s="1645"/>
      <c r="Y860" s="1645"/>
      <c r="Z860" s="1645"/>
      <c r="AA860" s="1645"/>
      <c r="AB860" s="1645"/>
      <c r="AC860" s="1645"/>
      <c r="AZ860" s="30"/>
      <c r="BA860" s="30"/>
      <c r="BB860" s="14"/>
      <c r="BC860" s="14"/>
    </row>
    <row r="861" spans="1:64" ht="13" customHeight="1">
      <c r="J861" s="45" t="s">
        <v>458</v>
      </c>
      <c r="K861" s="5"/>
      <c r="L861" s="5"/>
      <c r="M861" s="5"/>
      <c r="N861" s="5"/>
      <c r="O861" s="5"/>
      <c r="P861" s="5"/>
      <c r="Q861" s="5"/>
      <c r="R861" s="5"/>
      <c r="S861" s="5"/>
      <c r="T861" s="5"/>
      <c r="U861" s="5"/>
      <c r="V861" s="46"/>
      <c r="W861" s="1645">
        <f>65000-3800</f>
        <v>61200</v>
      </c>
      <c r="X861" s="1645"/>
      <c r="Y861" s="1645"/>
      <c r="Z861" s="1645"/>
      <c r="AA861" s="1645"/>
      <c r="AB861" s="1645"/>
      <c r="AC861" s="1645"/>
      <c r="AZ861" s="30"/>
      <c r="BA861" s="30"/>
      <c r="BB861" s="14"/>
      <c r="BC861" s="14"/>
    </row>
    <row r="862" spans="1:64" ht="13" customHeight="1">
      <c r="J862" s="62" t="s">
        <v>619</v>
      </c>
      <c r="K862" s="5"/>
      <c r="L862" s="5"/>
      <c r="M862" s="5"/>
      <c r="N862" s="5"/>
      <c r="O862" s="5"/>
      <c r="P862" s="5"/>
      <c r="Q862" s="5"/>
      <c r="R862" s="5"/>
      <c r="S862" s="5"/>
      <c r="T862" s="5"/>
      <c r="U862" s="5"/>
      <c r="V862" s="46"/>
      <c r="W862" s="1645">
        <v>65000</v>
      </c>
      <c r="X862" s="1645"/>
      <c r="Y862" s="1645"/>
      <c r="Z862" s="1645"/>
      <c r="AA862" s="1645"/>
      <c r="AB862" s="1645"/>
      <c r="AC862" s="1645"/>
      <c r="AZ862" s="34"/>
      <c r="BA862" s="34"/>
      <c r="BB862" s="34"/>
      <c r="BC862" s="34"/>
    </row>
    <row r="863" spans="1:64" ht="13" customHeight="1">
      <c r="J863" s="63"/>
      <c r="K863" s="48"/>
      <c r="L863" s="48"/>
      <c r="M863" s="48"/>
      <c r="N863" s="48"/>
      <c r="O863" s="48"/>
      <c r="P863" s="48"/>
      <c r="Q863" s="48"/>
      <c r="R863" s="48"/>
      <c r="S863" s="48"/>
      <c r="T863" s="48"/>
      <c r="U863" s="48"/>
      <c r="V863" s="54" t="s">
        <v>272</v>
      </c>
      <c r="W863" s="1654">
        <f>SUM(W859:W862)</f>
        <v>126200</v>
      </c>
      <c r="X863" s="1654"/>
      <c r="Y863" s="1654"/>
      <c r="Z863" s="1654"/>
      <c r="AA863" s="1654"/>
      <c r="AB863" s="1654"/>
      <c r="AC863" s="1654"/>
      <c r="AZ863" s="34"/>
      <c r="BA863" s="34"/>
      <c r="BB863" s="34"/>
      <c r="BC863" s="34"/>
    </row>
    <row r="864" spans="1:64" ht="13" customHeight="1">
      <c r="AZ864" s="34"/>
      <c r="BA864" s="34"/>
      <c r="BB864" s="34"/>
      <c r="BC864" s="34"/>
    </row>
    <row r="865" spans="3:55" ht="13" customHeight="1">
      <c r="C865" s="2" t="s">
        <v>346</v>
      </c>
      <c r="J865" s="45" t="s">
        <v>618</v>
      </c>
      <c r="K865" s="5"/>
      <c r="L865" s="5"/>
      <c r="M865" s="5"/>
      <c r="N865" s="5"/>
      <c r="O865" s="5"/>
      <c r="P865" s="5"/>
      <c r="Q865" s="5"/>
      <c r="R865" s="5"/>
      <c r="S865" s="5"/>
      <c r="T865" s="5"/>
      <c r="U865" s="5"/>
      <c r="V865" s="46"/>
      <c r="W865" s="1651">
        <v>73000</v>
      </c>
      <c r="X865" s="1652"/>
      <c r="Y865" s="1652"/>
      <c r="Z865" s="1652"/>
      <c r="AA865" s="1652"/>
      <c r="AB865" s="1652"/>
      <c r="AC865" s="1653"/>
      <c r="AD865" s="528"/>
      <c r="AZ865" s="34"/>
      <c r="BA865" s="34"/>
      <c r="BB865" s="34"/>
      <c r="BC865" s="34"/>
    </row>
    <row r="866" spans="3:55" ht="13" customHeight="1">
      <c r="C866" s="2" t="s">
        <v>347</v>
      </c>
      <c r="J866" s="121" t="s">
        <v>1642</v>
      </c>
      <c r="K866" s="5"/>
      <c r="L866" s="5"/>
      <c r="M866" s="5"/>
      <c r="N866" s="5"/>
      <c r="O866" s="5"/>
      <c r="P866" s="5"/>
      <c r="Q866" s="5"/>
      <c r="R866" s="5"/>
      <c r="S866" s="5"/>
      <c r="T866" s="1640">
        <v>2</v>
      </c>
      <c r="U866" s="1592"/>
      <c r="V866" s="1641"/>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51">
        <v>65000</v>
      </c>
      <c r="X867" s="1652"/>
      <c r="Y867" s="1652"/>
      <c r="Z867" s="1652"/>
      <c r="AA867" s="1652"/>
      <c r="AB867" s="1652"/>
      <c r="AC867" s="1653"/>
      <c r="AD867" s="533"/>
      <c r="AZ867" s="34"/>
      <c r="BA867" s="34"/>
      <c r="BB867" s="34"/>
      <c r="BC867" s="34"/>
    </row>
    <row r="868" spans="3:55" ht="13" customHeight="1">
      <c r="C868" s="2"/>
      <c r="J868" s="121" t="s">
        <v>1643</v>
      </c>
      <c r="K868" s="5"/>
      <c r="L868" s="5"/>
      <c r="M868" s="5"/>
      <c r="N868" s="5"/>
      <c r="O868" s="5"/>
      <c r="P868" s="5"/>
      <c r="Q868" s="5"/>
      <c r="R868" s="5"/>
      <c r="S868" s="5"/>
      <c r="T868" s="1640"/>
      <c r="U868" s="1592"/>
      <c r="V868" s="1641"/>
      <c r="W868" s="870"/>
      <c r="X868" s="871"/>
      <c r="Y868" s="871"/>
      <c r="Z868" s="871"/>
      <c r="AA868" s="871"/>
      <c r="AB868" s="871"/>
      <c r="AC868" s="872"/>
      <c r="AD868" s="533"/>
      <c r="AZ868" s="34"/>
      <c r="BA868" s="34"/>
      <c r="BB868" s="34"/>
      <c r="BC868" s="34"/>
    </row>
    <row r="869" spans="3:55" ht="13" customHeight="1">
      <c r="J869" s="45" t="s">
        <v>170</v>
      </c>
      <c r="K869" s="5"/>
      <c r="L869" s="5"/>
      <c r="M869" s="1637" t="s">
        <v>2786</v>
      </c>
      <c r="N869" s="1638"/>
      <c r="O869" s="1638"/>
      <c r="P869" s="1638"/>
      <c r="Q869" s="1638"/>
      <c r="R869" s="1638"/>
      <c r="S869" s="1638"/>
      <c r="T869" s="1638"/>
      <c r="U869" s="1638"/>
      <c r="V869" s="1639"/>
      <c r="W869" s="1651">
        <v>28000</v>
      </c>
      <c r="X869" s="1652"/>
      <c r="Y869" s="1652"/>
      <c r="Z869" s="1652"/>
      <c r="AA869" s="1652"/>
      <c r="AB869" s="1652"/>
      <c r="AC869" s="1653"/>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42">
        <f>SUM(W865:W869)</f>
        <v>166000</v>
      </c>
      <c r="X870" s="1643"/>
      <c r="Y870" s="1643"/>
      <c r="Z870" s="1643"/>
      <c r="AA870" s="1643"/>
      <c r="AB870" s="1643"/>
      <c r="AC870" s="1644"/>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51">
        <v>80000</v>
      </c>
      <c r="X872" s="1652"/>
      <c r="Y872" s="1652"/>
      <c r="Z872" s="1652"/>
      <c r="AA872" s="1652"/>
      <c r="AB872" s="1652"/>
      <c r="AC872" s="1653"/>
      <c r="AU872" s="14"/>
      <c r="AZ872" s="34"/>
      <c r="BA872" s="34"/>
      <c r="BB872" s="34"/>
      <c r="BC872" s="34"/>
    </row>
    <row r="873" spans="3:55" ht="13" customHeight="1">
      <c r="J873" s="512"/>
      <c r="AU873" s="14"/>
      <c r="AZ873" s="34"/>
      <c r="BA873" s="34"/>
      <c r="BB873" s="34"/>
      <c r="BC873" s="34"/>
    </row>
    <row r="874" spans="3:55" ht="13" customHeight="1">
      <c r="C874" s="2" t="s">
        <v>390</v>
      </c>
      <c r="J874" s="45" t="s">
        <v>616</v>
      </c>
      <c r="K874" s="5"/>
      <c r="L874" s="5"/>
      <c r="M874" s="5"/>
      <c r="N874" s="5"/>
      <c r="O874" s="5"/>
      <c r="P874" s="5"/>
      <c r="Q874" s="5"/>
      <c r="R874" s="5"/>
      <c r="S874" s="5"/>
      <c r="T874" s="5"/>
      <c r="U874" s="5"/>
      <c r="V874" s="46"/>
      <c r="W874" s="1636"/>
      <c r="X874" s="1636"/>
      <c r="Y874" s="1636"/>
      <c r="Z874" s="1636"/>
      <c r="AA874" s="1636"/>
      <c r="AB874" s="1636"/>
      <c r="AC874" s="1636"/>
      <c r="AU874" s="14"/>
      <c r="AZ874" s="34"/>
      <c r="BA874" s="34"/>
      <c r="BB874" s="34"/>
      <c r="BC874" s="34"/>
    </row>
    <row r="875" spans="3:55" ht="13" customHeight="1">
      <c r="J875" s="45" t="s">
        <v>521</v>
      </c>
      <c r="K875" s="5"/>
      <c r="L875" s="5"/>
      <c r="M875" s="5"/>
      <c r="N875" s="5"/>
      <c r="O875" s="5"/>
      <c r="P875" s="5"/>
      <c r="Q875" s="5"/>
      <c r="R875" s="5"/>
      <c r="S875" s="5"/>
      <c r="T875" s="5"/>
      <c r="U875" s="5"/>
      <c r="V875" s="46"/>
      <c r="W875" s="1636"/>
      <c r="X875" s="1636"/>
      <c r="Y875" s="1636"/>
      <c r="Z875" s="1636"/>
      <c r="AA875" s="1636"/>
      <c r="AB875" s="1636"/>
      <c r="AC875" s="1636"/>
      <c r="AU875" s="4"/>
      <c r="AZ875" s="34"/>
      <c r="BA875" s="34"/>
      <c r="BB875" s="34"/>
      <c r="BC875" s="34"/>
    </row>
    <row r="876" spans="3:55" ht="13" customHeight="1">
      <c r="J876" s="45" t="s">
        <v>520</v>
      </c>
      <c r="K876" s="5"/>
      <c r="L876" s="5"/>
      <c r="M876" s="5"/>
      <c r="N876" s="5"/>
      <c r="O876" s="5"/>
      <c r="P876" s="5"/>
      <c r="Q876" s="5"/>
      <c r="R876" s="5"/>
      <c r="S876" s="5"/>
      <c r="T876" s="5"/>
      <c r="U876" s="5"/>
      <c r="V876" s="46"/>
      <c r="W876" s="1636">
        <v>32000</v>
      </c>
      <c r="X876" s="1636"/>
      <c r="Y876" s="1636"/>
      <c r="Z876" s="1636"/>
      <c r="AA876" s="1636"/>
      <c r="AB876" s="1636"/>
      <c r="AC876" s="1636"/>
      <c r="AU876" s="4"/>
      <c r="AZ876" s="34"/>
      <c r="BA876" s="34"/>
      <c r="BB876" s="34"/>
      <c r="BC876" s="34"/>
    </row>
    <row r="877" spans="3:55" ht="13" customHeight="1">
      <c r="J877" s="45" t="s">
        <v>519</v>
      </c>
      <c r="K877" s="5"/>
      <c r="L877" s="5"/>
      <c r="M877" s="5"/>
      <c r="N877" s="5"/>
      <c r="O877" s="5"/>
      <c r="P877" s="5"/>
      <c r="Q877" s="5"/>
      <c r="R877" s="5"/>
      <c r="S877" s="5"/>
      <c r="T877" s="5"/>
      <c r="U877" s="5"/>
      <c r="V877" s="46"/>
      <c r="W877" s="1636"/>
      <c r="X877" s="1636"/>
      <c r="Y877" s="1636"/>
      <c r="Z877" s="1636"/>
      <c r="AA877" s="1636"/>
      <c r="AB877" s="1636"/>
      <c r="AC877" s="1636"/>
      <c r="AU877" s="4"/>
      <c r="AZ877" s="34"/>
      <c r="BA877" s="34"/>
      <c r="BB877" s="34"/>
      <c r="BC877" s="34"/>
    </row>
    <row r="878" spans="3:55" ht="13" customHeight="1">
      <c r="J878" s="45" t="s">
        <v>518</v>
      </c>
      <c r="K878" s="5"/>
      <c r="L878" s="5"/>
      <c r="M878" s="5"/>
      <c r="N878" s="5"/>
      <c r="O878" s="5"/>
      <c r="P878" s="5"/>
      <c r="Q878" s="5"/>
      <c r="R878" s="5"/>
      <c r="S878" s="5"/>
      <c r="T878" s="5"/>
      <c r="U878" s="5"/>
      <c r="V878" s="46"/>
      <c r="W878" s="1636"/>
      <c r="X878" s="1636"/>
      <c r="Y878" s="1636"/>
      <c r="Z878" s="1636"/>
      <c r="AA878" s="1636"/>
      <c r="AB878" s="1636"/>
      <c r="AC878" s="1636"/>
      <c r="AU878" s="4"/>
      <c r="AZ878" s="34"/>
      <c r="BA878" s="34"/>
      <c r="BB878" s="34"/>
      <c r="BC878" s="34"/>
    </row>
    <row r="879" spans="3:55" ht="13" customHeight="1">
      <c r="J879" s="45" t="s">
        <v>517</v>
      </c>
      <c r="K879" s="5"/>
      <c r="L879" s="5"/>
      <c r="M879" s="5"/>
      <c r="N879" s="5"/>
      <c r="O879" s="5"/>
      <c r="P879" s="5"/>
      <c r="Q879" s="5"/>
      <c r="R879" s="5"/>
      <c r="S879" s="5"/>
      <c r="T879" s="5"/>
      <c r="U879" s="5"/>
      <c r="V879" s="46"/>
      <c r="W879" s="1636">
        <v>18900</v>
      </c>
      <c r="X879" s="1636"/>
      <c r="Y879" s="1636"/>
      <c r="Z879" s="1636"/>
      <c r="AA879" s="1636"/>
      <c r="AB879" s="1636"/>
      <c r="AC879" s="1636"/>
      <c r="AU879" s="4"/>
      <c r="AZ879" s="34"/>
      <c r="BA879" s="34"/>
      <c r="BB879" s="34"/>
      <c r="BC879" s="34"/>
    </row>
    <row r="880" spans="3:55" ht="13" customHeight="1">
      <c r="J880" s="45" t="s">
        <v>170</v>
      </c>
      <c r="K880" s="5"/>
      <c r="L880" s="5"/>
      <c r="M880" s="1637" t="s">
        <v>2773</v>
      </c>
      <c r="N880" s="1638"/>
      <c r="O880" s="1638"/>
      <c r="P880" s="1638"/>
      <c r="Q880" s="1638"/>
      <c r="R880" s="1638"/>
      <c r="S880" s="1638"/>
      <c r="T880" s="1638"/>
      <c r="U880" s="1638"/>
      <c r="V880" s="1639"/>
      <c r="W880" s="1636">
        <v>10000</v>
      </c>
      <c r="X880" s="1636"/>
      <c r="Y880" s="1636"/>
      <c r="Z880" s="1636"/>
      <c r="AA880" s="1636"/>
      <c r="AB880" s="1636"/>
      <c r="AC880" s="1636"/>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05">
        <f>SUM(W874:W880)</f>
        <v>60900</v>
      </c>
      <c r="X881" s="1605"/>
      <c r="Y881" s="1605"/>
      <c r="Z881" s="1605"/>
      <c r="AA881" s="1605"/>
      <c r="AB881" s="1605"/>
      <c r="AC881" s="1605"/>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1241</v>
      </c>
      <c r="J883" s="45" t="s">
        <v>170</v>
      </c>
      <c r="K883" s="5"/>
      <c r="L883" s="5"/>
      <c r="M883" s="1637" t="s">
        <v>334</v>
      </c>
      <c r="N883" s="1638"/>
      <c r="O883" s="1638"/>
      <c r="P883" s="1638"/>
      <c r="Q883" s="1638"/>
      <c r="R883" s="1638"/>
      <c r="S883" s="1638"/>
      <c r="T883" s="1638"/>
      <c r="U883" s="1638"/>
      <c r="V883" s="1639"/>
      <c r="W883" s="1497"/>
      <c r="X883" s="1345"/>
      <c r="Y883" s="1345"/>
      <c r="Z883" s="1345"/>
      <c r="AA883" s="1345"/>
      <c r="AB883" s="1345"/>
      <c r="AC883" s="1346"/>
      <c r="AD883" s="533"/>
      <c r="AV883" s="14"/>
      <c r="AW883" s="14"/>
      <c r="AX883" s="14"/>
      <c r="AY883" s="14"/>
      <c r="AZ883" s="34"/>
      <c r="BA883" s="34"/>
      <c r="BB883" s="34"/>
      <c r="BC883" s="34"/>
    </row>
    <row r="884" spans="3:55" ht="13" customHeight="1">
      <c r="C884" s="2" t="s">
        <v>1242</v>
      </c>
      <c r="J884" s="45" t="s">
        <v>170</v>
      </c>
      <c r="K884" s="5"/>
      <c r="L884" s="5"/>
      <c r="M884" s="1637" t="s">
        <v>334</v>
      </c>
      <c r="N884" s="1638"/>
      <c r="O884" s="1638"/>
      <c r="P884" s="1638"/>
      <c r="Q884" s="1638"/>
      <c r="R884" s="1638"/>
      <c r="S884" s="1638"/>
      <c r="T884" s="1638"/>
      <c r="U884" s="1638"/>
      <c r="V884" s="1639"/>
      <c r="W884" s="1497"/>
      <c r="X884" s="1345"/>
      <c r="Y884" s="1345"/>
      <c r="Z884" s="1345"/>
      <c r="AA884" s="1345"/>
      <c r="AB884" s="1345"/>
      <c r="AC884" s="1346"/>
      <c r="AD884" s="533"/>
      <c r="AV884" s="14"/>
      <c r="AW884" s="14"/>
      <c r="AX884" s="14"/>
      <c r="AY884" s="14"/>
      <c r="AZ884" s="34"/>
      <c r="BA884" s="34"/>
      <c r="BB884" s="34"/>
      <c r="BC884" s="34"/>
    </row>
    <row r="885" spans="3:55" ht="13" customHeight="1">
      <c r="J885" s="45" t="s">
        <v>170</v>
      </c>
      <c r="K885" s="5"/>
      <c r="L885" s="5"/>
      <c r="M885" s="1637" t="s">
        <v>334</v>
      </c>
      <c r="N885" s="1638"/>
      <c r="O885" s="1638"/>
      <c r="P885" s="1638"/>
      <c r="Q885" s="1638"/>
      <c r="R885" s="1638"/>
      <c r="S885" s="1638"/>
      <c r="T885" s="1638"/>
      <c r="U885" s="1638"/>
      <c r="V885" s="1639"/>
      <c r="W885" s="1497"/>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37" t="s">
        <v>334</v>
      </c>
      <c r="N886" s="1638"/>
      <c r="O886" s="1638"/>
      <c r="P886" s="1638"/>
      <c r="Q886" s="1638"/>
      <c r="R886" s="1638"/>
      <c r="S886" s="1638"/>
      <c r="T886" s="1638"/>
      <c r="U886" s="1638"/>
      <c r="V886" s="1639"/>
      <c r="W886" s="1497"/>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37" t="s">
        <v>334</v>
      </c>
      <c r="N887" s="1638"/>
      <c r="O887" s="1638"/>
      <c r="P887" s="1638"/>
      <c r="Q887" s="1638"/>
      <c r="R887" s="1638"/>
      <c r="S887" s="1638"/>
      <c r="T887" s="1638"/>
      <c r="U887" s="1638"/>
      <c r="V887" s="1639"/>
      <c r="W887" s="1497"/>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94">
        <f>SUM(W883:W887)</f>
        <v>0</v>
      </c>
      <c r="X888" s="1495"/>
      <c r="Y888" s="1495"/>
      <c r="Z888" s="1495"/>
      <c r="AA888" s="1495"/>
      <c r="AB888" s="1495"/>
      <c r="AC888" s="1496"/>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95">
        <f>W855+W863+W870+W872+W881+W888+W857</f>
        <v>617100</v>
      </c>
      <c r="AD892" s="1495"/>
      <c r="AE892" s="1495"/>
      <c r="AF892" s="1495"/>
      <c r="AG892" s="1495"/>
      <c r="AH892" s="1496"/>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0">
        <f>O805+O785+G761</f>
        <v>102</v>
      </c>
      <c r="AD893" s="1660"/>
      <c r="AE893" s="1660"/>
      <c r="AF893" s="1660"/>
      <c r="AG893" s="1660"/>
      <c r="AH893" s="1661"/>
      <c r="AL893" s="4"/>
      <c r="AM893" s="4"/>
      <c r="AN893" s="4"/>
      <c r="AO893" s="4"/>
      <c r="AP893" s="4"/>
      <c r="AQ893" s="4"/>
      <c r="AR893" s="4"/>
      <c r="AS893" s="4"/>
      <c r="AT893" s="4"/>
      <c r="AZ893" s="34"/>
      <c r="BA893" s="34"/>
      <c r="BB893" s="34"/>
      <c r="BC893" s="34"/>
    </row>
    <row r="894" spans="3:55" ht="13" customHeight="1">
      <c r="C894" s="41"/>
      <c r="D894" s="42"/>
      <c r="E894" s="1655" t="s">
        <v>32</v>
      </c>
      <c r="F894" s="1655"/>
      <c r="G894" s="1655"/>
      <c r="H894" s="1655"/>
      <c r="I894" s="1655"/>
      <c r="J894" s="1655"/>
      <c r="K894" s="1655"/>
      <c r="L894" s="1655"/>
      <c r="M894" s="1655"/>
      <c r="N894" s="1655"/>
      <c r="O894" s="1655"/>
      <c r="P894" s="1655"/>
      <c r="Q894" s="1655"/>
      <c r="R894" s="1655"/>
      <c r="S894" s="1655"/>
      <c r="T894" s="1655"/>
      <c r="U894" s="1655"/>
      <c r="V894" s="1655"/>
      <c r="W894" s="1655"/>
      <c r="X894" s="1655"/>
      <c r="Y894" s="1655"/>
      <c r="Z894" s="1655"/>
      <c r="AA894" s="1655"/>
      <c r="AB894" s="1656"/>
      <c r="AC894" s="1605">
        <f>IF(ISERROR((ROUNDDOWN(AC892/AC893,0))),0,(ROUNDDOWN(AC892/AC893,0)))</f>
        <v>6050</v>
      </c>
      <c r="AD894" s="1605"/>
      <c r="AE894" s="1605"/>
      <c r="AF894" s="1605"/>
      <c r="AG894" s="1605"/>
      <c r="AH894" s="1605"/>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62">
        <v>710749</v>
      </c>
      <c r="AD895" s="1663"/>
      <c r="AE895" s="1663"/>
      <c r="AF895" s="1663"/>
      <c r="AG895" s="1663"/>
      <c r="AH895" s="1663"/>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46"/>
      <c r="AD896" s="1636"/>
      <c r="AE896" s="1636"/>
      <c r="AF896" s="1636"/>
      <c r="AG896" s="1636"/>
      <c r="AH896" s="1636"/>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30000</v>
      </c>
      <c r="AD897" s="1345"/>
      <c r="AE897" s="1345"/>
      <c r="AF897" s="1345"/>
      <c r="AG897" s="1345"/>
      <c r="AH897" s="134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25500</v>
      </c>
      <c r="AD898" s="1345"/>
      <c r="AE898" s="1345"/>
      <c r="AF898" s="1345"/>
      <c r="AG898" s="1345"/>
      <c r="AH898" s="134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93">
        <v>12500</v>
      </c>
      <c r="AD899" s="1594"/>
      <c r="AE899" s="1594"/>
      <c r="AF899" s="1594"/>
      <c r="AG899" s="1594"/>
      <c r="AH899" s="1595"/>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3" hidden="1" customHeight="1">
      <c r="C901" s="1362" t="s">
        <v>2186</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4"/>
      <c r="AC901" s="1345"/>
      <c r="AD901" s="1345"/>
      <c r="AE901" s="1345"/>
      <c r="AF901" s="1345"/>
      <c r="AG901" s="1345"/>
      <c r="AH901" s="134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5"/>
      <c r="AD902" s="1345"/>
      <c r="AE902" s="1345"/>
      <c r="AF902" s="1345"/>
      <c r="AG902" s="1345"/>
      <c r="AH902" s="1346"/>
      <c r="AZ902" s="34"/>
      <c r="BA902" s="34"/>
      <c r="BB902" s="34"/>
      <c r="BC902" s="34"/>
    </row>
    <row r="903" spans="1:58" ht="13" customHeight="1">
      <c r="C903" s="1707" t="s">
        <v>955</v>
      </c>
      <c r="D903" s="1708"/>
      <c r="E903" s="1708"/>
      <c r="F903" s="1708"/>
      <c r="G903" s="1708"/>
      <c r="H903" s="1708"/>
      <c r="I903" s="1708"/>
      <c r="J903" s="1708"/>
      <c r="K903" s="1708"/>
      <c r="L903" s="1708"/>
      <c r="M903" s="1708"/>
      <c r="N903" s="1708"/>
      <c r="O903" s="1708"/>
      <c r="P903" s="1708"/>
      <c r="Q903" s="1708"/>
      <c r="R903" s="1708"/>
      <c r="S903" s="1708"/>
      <c r="T903" s="1708"/>
      <c r="U903" s="1708"/>
      <c r="V903" s="1708"/>
      <c r="W903" s="1708"/>
      <c r="X903" s="1708"/>
      <c r="Y903" s="1708"/>
      <c r="Z903" s="1708"/>
      <c r="AA903" s="1708"/>
      <c r="AB903" s="1709"/>
      <c r="AC903" s="1636"/>
      <c r="AD903" s="1636"/>
      <c r="AE903" s="1636"/>
      <c r="AF903" s="1636"/>
      <c r="AG903" s="1636"/>
      <c r="AH903" s="1636"/>
      <c r="AZ903" s="34"/>
      <c r="BA903" s="34"/>
      <c r="BB903" s="34"/>
      <c r="BC903" s="34"/>
    </row>
    <row r="904" spans="1:58" ht="13" customHeight="1">
      <c r="C904" s="1707" t="s">
        <v>955</v>
      </c>
      <c r="D904" s="1708"/>
      <c r="E904" s="1708"/>
      <c r="F904" s="1708"/>
      <c r="G904" s="1708"/>
      <c r="H904" s="1708"/>
      <c r="I904" s="1708"/>
      <c r="J904" s="1708"/>
      <c r="K904" s="1708"/>
      <c r="L904" s="1708"/>
      <c r="M904" s="1708"/>
      <c r="N904" s="1708"/>
      <c r="O904" s="1708"/>
      <c r="P904" s="1708"/>
      <c r="Q904" s="1708"/>
      <c r="R904" s="1708"/>
      <c r="S904" s="1708"/>
      <c r="T904" s="1708"/>
      <c r="U904" s="1708"/>
      <c r="V904" s="1708"/>
      <c r="W904" s="1708"/>
      <c r="X904" s="1708"/>
      <c r="Y904" s="1708"/>
      <c r="Z904" s="1708"/>
      <c r="AA904" s="1708"/>
      <c r="AB904" s="1709"/>
      <c r="AC904" s="1636"/>
      <c r="AD904" s="1636"/>
      <c r="AE904" s="1636"/>
      <c r="AF904" s="1636"/>
      <c r="AG904" s="1636"/>
      <c r="AH904" s="1636"/>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97"/>
      <c r="AA908" s="1345"/>
      <c r="AB908" s="1345"/>
      <c r="AC908" s="1345"/>
      <c r="AD908" s="1345"/>
      <c r="AE908" s="1346"/>
      <c r="AF908" s="533"/>
      <c r="AZ908" s="34"/>
      <c r="BB908" s="30"/>
      <c r="BC908" s="812"/>
      <c r="BD908" s="1646"/>
      <c r="BE908" s="1646"/>
      <c r="BF908" s="14"/>
    </row>
    <row r="909" spans="1:58" ht="13" customHeight="1">
      <c r="H909" s="121" t="s">
        <v>239</v>
      </c>
      <c r="I909" s="5"/>
      <c r="J909" s="5"/>
      <c r="K909" s="5"/>
      <c r="L909" s="5"/>
      <c r="M909" s="5"/>
      <c r="N909" s="5"/>
      <c r="O909" s="5"/>
      <c r="P909" s="5"/>
      <c r="Q909" s="5"/>
      <c r="R909" s="5"/>
      <c r="S909" s="5"/>
      <c r="T909" s="5"/>
      <c r="U909" s="5"/>
      <c r="V909" s="5"/>
      <c r="W909" s="5"/>
      <c r="X909" s="5"/>
      <c r="Y909" s="5"/>
      <c r="Z909" s="1497"/>
      <c r="AA909" s="1345"/>
      <c r="AB909" s="1345"/>
      <c r="AC909" s="1345"/>
      <c r="AD909" s="1345"/>
      <c r="AE909" s="1346"/>
      <c r="AZ909" s="34"/>
      <c r="BB909" s="30"/>
      <c r="BC909" s="812"/>
      <c r="BD909" s="1646"/>
      <c r="BE909" s="1646"/>
      <c r="BF909" s="14"/>
    </row>
    <row r="910" spans="1:58" ht="13" customHeight="1">
      <c r="H910" s="121" t="s">
        <v>240</v>
      </c>
      <c r="I910" s="5"/>
      <c r="J910" s="5"/>
      <c r="K910" s="5"/>
      <c r="L910" s="5"/>
      <c r="M910" s="5"/>
      <c r="N910" s="5"/>
      <c r="O910" s="5"/>
      <c r="P910" s="5"/>
      <c r="Q910" s="5"/>
      <c r="R910" s="5"/>
      <c r="S910" s="5"/>
      <c r="T910" s="5"/>
      <c r="U910" s="5"/>
      <c r="V910" s="5"/>
      <c r="W910" s="5"/>
      <c r="X910" s="5"/>
      <c r="Y910" s="5"/>
      <c r="Z910" s="1497"/>
      <c r="AA910" s="1345"/>
      <c r="AB910" s="1345"/>
      <c r="AC910" s="1345"/>
      <c r="AD910" s="1345"/>
      <c r="AE910" s="1346"/>
      <c r="AZ910" s="34"/>
      <c r="BB910" s="30"/>
      <c r="BC910" s="812"/>
      <c r="BD910" s="1647"/>
      <c r="BE910" s="1647"/>
      <c r="BF910" s="14"/>
    </row>
    <row r="911" spans="1:58" ht="13" customHeight="1">
      <c r="H911" s="45"/>
      <c r="I911" s="5"/>
      <c r="J911" s="5"/>
      <c r="K911" s="5"/>
      <c r="L911" s="5"/>
      <c r="M911" s="5"/>
      <c r="N911" s="5"/>
      <c r="O911" s="5"/>
      <c r="P911" s="5"/>
      <c r="Q911" s="5"/>
      <c r="R911" s="5"/>
      <c r="S911" s="5"/>
      <c r="T911" s="5"/>
      <c r="U911" s="5"/>
      <c r="V911" s="5"/>
      <c r="W911" s="5"/>
      <c r="X911" s="5"/>
      <c r="Y911" s="181" t="s">
        <v>241</v>
      </c>
      <c r="Z911" s="1494">
        <f>Z908-(Z909+Z910)</f>
        <v>0</v>
      </c>
      <c r="AA911" s="1495"/>
      <c r="AB911" s="1495"/>
      <c r="AC911" s="1495"/>
      <c r="AD911" s="1495"/>
      <c r="AE911" s="1496"/>
      <c r="AZ911" s="34"/>
      <c r="BB911" s="30"/>
      <c r="BC911" s="812"/>
      <c r="BD911" s="1647"/>
      <c r="BE911" s="1647"/>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7"/>
      <c r="BE912" s="1647"/>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6"/>
      <c r="BE913" s="1647"/>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9"/>
      <c r="BE914" s="1649"/>
      <c r="BF914" s="1649"/>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8"/>
      <c r="BE915" s="1648"/>
      <c r="BF915" s="1648"/>
    </row>
    <row r="916" spans="1:58" ht="13"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7"/>
      <c r="BE916" s="1647"/>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6"/>
      <c r="BE917" s="1647"/>
      <c r="BF917" s="14"/>
    </row>
    <row r="918" spans="1:58" ht="13" customHeight="1">
      <c r="AZ918" s="34"/>
      <c r="BB918" s="30"/>
      <c r="BC918" s="812"/>
    </row>
    <row r="919" spans="1:58" ht="13" customHeight="1">
      <c r="A919" s="1536" t="s">
        <v>96</v>
      </c>
      <c r="B919" s="1536"/>
      <c r="C919" s="1536"/>
      <c r="D919" s="1536"/>
      <c r="E919" s="1536"/>
      <c r="F919" s="1536"/>
      <c r="G919" s="1536"/>
      <c r="H919" s="1536"/>
      <c r="I919" s="1536"/>
      <c r="J919" s="1536"/>
      <c r="K919" s="1536"/>
      <c r="L919" s="1536"/>
      <c r="M919" s="1536"/>
      <c r="N919" s="1536"/>
      <c r="O919" s="1536"/>
      <c r="P919" s="1536"/>
      <c r="Q919" s="1536"/>
      <c r="R919" s="1536"/>
      <c r="S919" s="1536"/>
      <c r="T919" s="1536"/>
      <c r="U919" s="1536"/>
      <c r="V919" s="1536"/>
      <c r="W919" s="1536"/>
      <c r="X919" s="1536"/>
      <c r="Y919" s="1536"/>
      <c r="Z919" s="1536"/>
      <c r="AA919" s="1536"/>
      <c r="AB919" s="1536"/>
      <c r="AC919" s="1536"/>
      <c r="AD919" s="1536"/>
      <c r="AE919" s="1536"/>
      <c r="AF919" s="1536"/>
      <c r="AG919" s="1536"/>
      <c r="AH919" s="1536"/>
      <c r="AI919" s="1536"/>
      <c r="AJ919" s="1536"/>
      <c r="AK919" s="1536"/>
      <c r="AL919" s="1536"/>
      <c r="AM919" s="1536"/>
      <c r="AN919" s="1536"/>
      <c r="AO919" s="1536"/>
      <c r="AP919" s="1536"/>
      <c r="AQ919" s="1536"/>
      <c r="AR919" s="1536"/>
      <c r="AS919" s="1536"/>
      <c r="AT919" s="1536"/>
      <c r="AZ919" s="34"/>
      <c r="BA919" s="34"/>
      <c r="BB919" s="30"/>
      <c r="BC919" s="30"/>
      <c r="BD919" s="1646"/>
      <c r="BE919" s="1647"/>
      <c r="BF919" s="907"/>
    </row>
    <row r="920" spans="1:58" ht="13" customHeight="1">
      <c r="A920" s="1536"/>
      <c r="B920" s="1536"/>
      <c r="C920" s="1536"/>
      <c r="D920" s="1536"/>
      <c r="E920" s="1536"/>
      <c r="F920" s="1536"/>
      <c r="G920" s="1536"/>
      <c r="H920" s="1536"/>
      <c r="I920" s="1536"/>
      <c r="J920" s="1536"/>
      <c r="K920" s="1536"/>
      <c r="L920" s="1536"/>
      <c r="M920" s="1536"/>
      <c r="N920" s="1536"/>
      <c r="O920" s="1536"/>
      <c r="P920" s="1536"/>
      <c r="Q920" s="1536"/>
      <c r="R920" s="1536"/>
      <c r="S920" s="1536"/>
      <c r="T920" s="1536"/>
      <c r="U920" s="1536"/>
      <c r="V920" s="1536"/>
      <c r="W920" s="1536"/>
      <c r="X920" s="1536"/>
      <c r="Y920" s="1536"/>
      <c r="Z920" s="1536"/>
      <c r="AA920" s="1536"/>
      <c r="AB920" s="1536"/>
      <c r="AC920" s="1536"/>
      <c r="AD920" s="1536"/>
      <c r="AE920" s="1536"/>
      <c r="AF920" s="1536"/>
      <c r="AG920" s="1536"/>
      <c r="AH920" s="1536"/>
      <c r="AI920" s="1536"/>
      <c r="AJ920" s="1536"/>
      <c r="AK920" s="1536"/>
      <c r="AL920" s="1536"/>
      <c r="AM920" s="1536"/>
      <c r="AN920" s="1536"/>
      <c r="AO920" s="1536"/>
      <c r="AP920" s="1536"/>
      <c r="AQ920" s="1536"/>
      <c r="AR920" s="1536"/>
      <c r="AS920" s="1536"/>
      <c r="AT920" s="1536"/>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33" t="s">
        <v>791</v>
      </c>
      <c r="G924" s="1634"/>
      <c r="H924" s="1634"/>
      <c r="I924" s="1634"/>
      <c r="J924" s="1634"/>
      <c r="K924" s="1634"/>
      <c r="L924" s="1634"/>
      <c r="M924" s="1634"/>
      <c r="N924" s="1634"/>
      <c r="O924" s="1634"/>
      <c r="P924" s="1634"/>
      <c r="Q924" s="1634"/>
      <c r="R924" s="1634"/>
      <c r="S924" s="1634"/>
      <c r="T924" s="1635"/>
      <c r="U924" s="1787" t="s">
        <v>31</v>
      </c>
      <c r="V924" s="1710"/>
      <c r="W924" s="1710"/>
      <c r="X924" s="1710"/>
      <c r="Y924" s="1710"/>
      <c r="Z924" s="1710"/>
      <c r="AA924" s="43"/>
      <c r="AB924" s="105"/>
      <c r="AC924" s="105"/>
      <c r="AD924" s="105"/>
      <c r="AE924" s="105"/>
      <c r="AF924" s="106"/>
      <c r="AZ924" s="34"/>
      <c r="BA924" s="34"/>
      <c r="BB924" s="34"/>
      <c r="BC924" s="34"/>
    </row>
    <row r="925" spans="1:58" ht="13" customHeight="1">
      <c r="B925" s="2"/>
      <c r="F925" s="1738" t="s">
        <v>817</v>
      </c>
      <c r="G925" s="1739"/>
      <c r="H925" s="1739"/>
      <c r="I925" s="1739"/>
      <c r="J925" s="1739"/>
      <c r="K925" s="1739"/>
      <c r="L925" s="1739"/>
      <c r="M925" s="1739"/>
      <c r="N925" s="1739"/>
      <c r="O925" s="1739"/>
      <c r="P925" s="1739"/>
      <c r="Q925" s="1739"/>
      <c r="R925" s="1739"/>
      <c r="S925" s="1739"/>
      <c r="T925" s="1740"/>
      <c r="U925" s="1738"/>
      <c r="V925" s="1739"/>
      <c r="W925" s="1739"/>
      <c r="X925" s="1739"/>
      <c r="Y925" s="1739"/>
      <c r="Z925" s="1739"/>
      <c r="AA925" s="44"/>
      <c r="AB925" s="4"/>
      <c r="AC925" s="4"/>
      <c r="AD925" s="4"/>
      <c r="AE925" s="4"/>
      <c r="AF925" s="107"/>
      <c r="AZ925" s="34"/>
      <c r="BA925" s="34"/>
      <c r="BB925" s="34"/>
      <c r="BC925" s="34"/>
    </row>
    <row r="926" spans="1:58" ht="13" customHeight="1">
      <c r="B926" s="2"/>
      <c r="F926" s="1741"/>
      <c r="G926" s="1712"/>
      <c r="H926" s="1712"/>
      <c r="I926" s="1712"/>
      <c r="J926" s="1712"/>
      <c r="K926" s="1712"/>
      <c r="L926" s="1712"/>
      <c r="M926" s="1712"/>
      <c r="N926" s="1712"/>
      <c r="O926" s="1712"/>
      <c r="P926" s="1712"/>
      <c r="Q926" s="1712"/>
      <c r="R926" s="1712"/>
      <c r="S926" s="1712"/>
      <c r="T926" s="1713"/>
      <c r="U926" s="1741"/>
      <c r="V926" s="1712"/>
      <c r="W926" s="1712"/>
      <c r="X926" s="1712"/>
      <c r="Y926" s="1712"/>
      <c r="Z926" s="1712"/>
      <c r="AA926" s="108"/>
      <c r="AB926" s="1439" t="s">
        <v>391</v>
      </c>
      <c r="AC926" s="1439"/>
      <c r="AD926" s="1439"/>
      <c r="AE926" s="1439"/>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626" t="s">
        <v>544</v>
      </c>
      <c r="V927" s="1406"/>
      <c r="W927" s="1406"/>
      <c r="X927" s="1406"/>
      <c r="Y927" s="1406"/>
      <c r="Z927" s="1407"/>
      <c r="AA927" s="1627">
        <f>AM562</f>
        <v>25000000</v>
      </c>
      <c r="AB927" s="1525"/>
      <c r="AC927" s="1525"/>
      <c r="AD927" s="1525"/>
      <c r="AE927" s="1525"/>
      <c r="AF927" s="1628"/>
      <c r="AG927" s="1191" t="str">
        <f>IF(NOT(AA927=AW927),"!","")</f>
        <v/>
      </c>
      <c r="AH927" s="3"/>
      <c r="AW927" s="1432">
        <f>SUMIF($M$562:$M$573,"Loan, Tax-Exempt",$AM$562:$AM$573)</f>
        <v>25000000</v>
      </c>
      <c r="AX927" s="1432"/>
      <c r="AY927" s="1432"/>
      <c r="AZ927" s="3" t="s">
        <v>2538</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626" t="s">
        <v>590</v>
      </c>
      <c r="V928" s="1406"/>
      <c r="W928" s="1406"/>
      <c r="X928" s="1406"/>
      <c r="Y928" s="1406"/>
      <c r="Z928" s="1407"/>
      <c r="AA928" s="1627">
        <f>AM563</f>
        <v>41527946</v>
      </c>
      <c r="AB928" s="1525"/>
      <c r="AC928" s="1525"/>
      <c r="AD928" s="1525"/>
      <c r="AE928" s="1525"/>
      <c r="AF928" s="1628"/>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626" t="s">
        <v>590</v>
      </c>
      <c r="V929" s="1406"/>
      <c r="W929" s="1406"/>
      <c r="X929" s="1406"/>
      <c r="Y929" s="1406"/>
      <c r="Z929" s="1407"/>
      <c r="AA929" s="1627"/>
      <c r="AB929" s="1525"/>
      <c r="AC929" s="1525"/>
      <c r="AD929" s="1525"/>
      <c r="AE929" s="1525"/>
      <c r="AF929" s="1628"/>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626" t="s">
        <v>590</v>
      </c>
      <c r="V930" s="1406"/>
      <c r="W930" s="1406"/>
      <c r="X930" s="1406"/>
      <c r="Y930" s="1406"/>
      <c r="Z930" s="1407"/>
      <c r="AA930" s="1627"/>
      <c r="AB930" s="1525"/>
      <c r="AC930" s="1525"/>
      <c r="AD930" s="1525"/>
      <c r="AE930" s="1525"/>
      <c r="AF930" s="1628"/>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626" t="s">
        <v>590</v>
      </c>
      <c r="V931" s="1406"/>
      <c r="W931" s="1406"/>
      <c r="X931" s="1406"/>
      <c r="Y931" s="1406"/>
      <c r="Z931" s="1407"/>
      <c r="AA931" s="1627"/>
      <c r="AB931" s="1525"/>
      <c r="AC931" s="1525"/>
      <c r="AD931" s="1525"/>
      <c r="AE931" s="1525"/>
      <c r="AF931" s="1628"/>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626" t="s">
        <v>590</v>
      </c>
      <c r="V932" s="1406"/>
      <c r="W932" s="1406"/>
      <c r="X932" s="1406"/>
      <c r="Y932" s="1406"/>
      <c r="Z932" s="1407"/>
      <c r="AA932" s="1627"/>
      <c r="AB932" s="1525"/>
      <c r="AC932" s="1525"/>
      <c r="AD932" s="1525"/>
      <c r="AE932" s="1525"/>
      <c r="AF932" s="1628"/>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626" t="s">
        <v>590</v>
      </c>
      <c r="V933" s="1406"/>
      <c r="W933" s="1406"/>
      <c r="X933" s="1406"/>
      <c r="Y933" s="1406"/>
      <c r="Z933" s="1407"/>
      <c r="AA933" s="1627"/>
      <c r="AB933" s="1525"/>
      <c r="AC933" s="1525"/>
      <c r="AD933" s="1525"/>
      <c r="AE933" s="1525"/>
      <c r="AF933" s="1628"/>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626" t="s">
        <v>590</v>
      </c>
      <c r="V934" s="1406"/>
      <c r="W934" s="1406"/>
      <c r="X934" s="1406"/>
      <c r="Y934" s="1406"/>
      <c r="Z934" s="1407"/>
      <c r="AA934" s="1627"/>
      <c r="AB934" s="1525"/>
      <c r="AC934" s="1525"/>
      <c r="AD934" s="1525"/>
      <c r="AE934" s="1525"/>
      <c r="AF934" s="1628"/>
      <c r="AZ934" s="34"/>
      <c r="BA934" s="34"/>
      <c r="BB934" s="34"/>
      <c r="BC934" s="34"/>
    </row>
    <row r="935" spans="6:55" ht="13" customHeight="1">
      <c r="F935" s="1697" t="s">
        <v>2146</v>
      </c>
      <c r="G935" s="1698"/>
      <c r="H935" s="1698"/>
      <c r="I935" s="1698"/>
      <c r="J935" s="1698"/>
      <c r="K935" s="1698"/>
      <c r="L935" s="1698"/>
      <c r="M935" s="1698"/>
      <c r="N935" s="1698"/>
      <c r="O935" s="1698"/>
      <c r="P935" s="1698"/>
      <c r="Q935" s="1698"/>
      <c r="R935" s="1698"/>
      <c r="S935" s="1698"/>
      <c r="T935" s="1699"/>
      <c r="U935" s="1626" t="s">
        <v>590</v>
      </c>
      <c r="V935" s="1406"/>
      <c r="W935" s="1406"/>
      <c r="X935" s="1406"/>
      <c r="Y935" s="1406"/>
      <c r="Z935" s="1407"/>
      <c r="AA935" s="1627"/>
      <c r="AB935" s="1525"/>
      <c r="AC935" s="1525"/>
      <c r="AD935" s="1525"/>
      <c r="AE935" s="1525"/>
      <c r="AF935" s="1628"/>
      <c r="AZ935" s="34"/>
      <c r="BA935" s="34"/>
      <c r="BB935" s="34"/>
      <c r="BC935" s="34"/>
    </row>
    <row r="936" spans="6:55" ht="13" customHeight="1">
      <c r="F936" s="1697" t="s">
        <v>678</v>
      </c>
      <c r="G936" s="1698"/>
      <c r="H936" s="1698"/>
      <c r="I936" s="1698"/>
      <c r="J936" s="1698"/>
      <c r="K936" s="1698"/>
      <c r="L936" s="1698"/>
      <c r="M936" s="1698"/>
      <c r="N936" s="1698"/>
      <c r="O936" s="1698"/>
      <c r="P936" s="1698"/>
      <c r="Q936" s="1698"/>
      <c r="R936" s="1698"/>
      <c r="S936" s="1698"/>
      <c r="T936" s="1699"/>
      <c r="U936" s="1626" t="s">
        <v>590</v>
      </c>
      <c r="V936" s="1406"/>
      <c r="W936" s="1406"/>
      <c r="X936" s="1406"/>
      <c r="Y936" s="1406"/>
      <c r="Z936" s="1407"/>
      <c r="AA936" s="1627"/>
      <c r="AB936" s="1525"/>
      <c r="AC936" s="1525"/>
      <c r="AD936" s="1525"/>
      <c r="AE936" s="1525"/>
      <c r="AF936" s="1628"/>
      <c r="AU936" s="2"/>
      <c r="AZ936" s="34"/>
      <c r="BA936" s="34"/>
      <c r="BB936" s="34"/>
      <c r="BC936" s="34"/>
    </row>
    <row r="937" spans="6:55" ht="13" customHeight="1">
      <c r="F937" s="1697" t="s">
        <v>2147</v>
      </c>
      <c r="G937" s="1698"/>
      <c r="H937" s="1698"/>
      <c r="I937" s="1698"/>
      <c r="J937" s="1698"/>
      <c r="K937" s="1698"/>
      <c r="L937" s="1698"/>
      <c r="M937" s="1698"/>
      <c r="N937" s="1698"/>
      <c r="O937" s="1698"/>
      <c r="P937" s="1698"/>
      <c r="Q937" s="1698"/>
      <c r="R937" s="1698"/>
      <c r="S937" s="1698"/>
      <c r="T937" s="1699"/>
      <c r="U937" s="1626" t="s">
        <v>590</v>
      </c>
      <c r="V937" s="1406"/>
      <c r="W937" s="1406"/>
      <c r="X937" s="1406"/>
      <c r="Y937" s="1406"/>
      <c r="Z937" s="1407"/>
      <c r="AA937" s="1627"/>
      <c r="AB937" s="1525"/>
      <c r="AC937" s="1525"/>
      <c r="AD937" s="1525"/>
      <c r="AE937" s="1525"/>
      <c r="AF937" s="1628"/>
      <c r="AU937" s="2"/>
      <c r="AZ937" s="34"/>
      <c r="BA937" s="34"/>
      <c r="BB937" s="34"/>
      <c r="BC937" s="34"/>
    </row>
    <row r="938" spans="6:55" ht="13" customHeight="1">
      <c r="F938" s="1697" t="s">
        <v>2148</v>
      </c>
      <c r="G938" s="1698"/>
      <c r="H938" s="1698"/>
      <c r="I938" s="1698"/>
      <c r="J938" s="1698"/>
      <c r="K938" s="1698"/>
      <c r="L938" s="1698"/>
      <c r="M938" s="1698"/>
      <c r="N938" s="1698"/>
      <c r="O938" s="1698"/>
      <c r="P938" s="1698"/>
      <c r="Q938" s="1698"/>
      <c r="R938" s="1698"/>
      <c r="S938" s="1698"/>
      <c r="T938" s="1699"/>
      <c r="U938" s="1626" t="s">
        <v>590</v>
      </c>
      <c r="V938" s="1406"/>
      <c r="W938" s="1406"/>
      <c r="X938" s="1406"/>
      <c r="Y938" s="1406"/>
      <c r="Z938" s="1407"/>
      <c r="AA938" s="1627"/>
      <c r="AB938" s="1525"/>
      <c r="AC938" s="1525"/>
      <c r="AD938" s="1525"/>
      <c r="AE938" s="1525"/>
      <c r="AF938" s="1628"/>
      <c r="AU938" s="2"/>
      <c r="AZ938" s="34"/>
      <c r="BA938" s="34"/>
      <c r="BB938" s="34"/>
      <c r="BC938" s="34"/>
    </row>
    <row r="939" spans="6:55" ht="13" customHeight="1">
      <c r="F939" s="1697" t="s">
        <v>2149</v>
      </c>
      <c r="G939" s="1698"/>
      <c r="H939" s="1698"/>
      <c r="I939" s="1698"/>
      <c r="J939" s="1698"/>
      <c r="K939" s="1698"/>
      <c r="L939" s="1698"/>
      <c r="M939" s="1698"/>
      <c r="N939" s="1698"/>
      <c r="O939" s="1698"/>
      <c r="P939" s="1698"/>
      <c r="Q939" s="1698"/>
      <c r="R939" s="1698"/>
      <c r="S939" s="1698"/>
      <c r="T939" s="1699"/>
      <c r="U939" s="1626" t="s">
        <v>590</v>
      </c>
      <c r="V939" s="1406"/>
      <c r="W939" s="1406"/>
      <c r="X939" s="1406"/>
      <c r="Y939" s="1406"/>
      <c r="Z939" s="1407"/>
      <c r="AA939" s="1627"/>
      <c r="AB939" s="1525"/>
      <c r="AC939" s="1525"/>
      <c r="AD939" s="1525"/>
      <c r="AE939" s="1525"/>
      <c r="AF939" s="1628"/>
      <c r="AU939" s="2"/>
      <c r="AZ939" s="34"/>
      <c r="BA939" s="34"/>
      <c r="BB939" s="34"/>
      <c r="BC939" s="34"/>
    </row>
    <row r="940" spans="6:55" ht="13" customHeight="1">
      <c r="F940" s="1697" t="s">
        <v>2150</v>
      </c>
      <c r="G940" s="1698"/>
      <c r="H940" s="1698"/>
      <c r="I940" s="1698"/>
      <c r="J940" s="1698"/>
      <c r="K940" s="1698"/>
      <c r="L940" s="1698"/>
      <c r="M940" s="1698"/>
      <c r="N940" s="1698"/>
      <c r="O940" s="1698"/>
      <c r="P940" s="1698"/>
      <c r="Q940" s="1698"/>
      <c r="R940" s="1698"/>
      <c r="S940" s="1698"/>
      <c r="T940" s="1699"/>
      <c r="U940" s="1626" t="s">
        <v>590</v>
      </c>
      <c r="V940" s="1406"/>
      <c r="W940" s="1406"/>
      <c r="X940" s="1406"/>
      <c r="Y940" s="1406"/>
      <c r="Z940" s="1407"/>
      <c r="AA940" s="1627"/>
      <c r="AB940" s="1525"/>
      <c r="AC940" s="1525"/>
      <c r="AD940" s="1525"/>
      <c r="AE940" s="1525"/>
      <c r="AF940" s="1628"/>
      <c r="AU940" s="2"/>
      <c r="AZ940" s="34"/>
      <c r="BA940" s="34"/>
      <c r="BB940" s="34"/>
      <c r="BC940" s="34"/>
    </row>
    <row r="941" spans="6:55" ht="13" customHeight="1">
      <c r="F941" s="1697" t="s">
        <v>2151</v>
      </c>
      <c r="G941" s="1698"/>
      <c r="H941" s="1698"/>
      <c r="I941" s="1698"/>
      <c r="J941" s="1698"/>
      <c r="K941" s="1698"/>
      <c r="L941" s="1698"/>
      <c r="M941" s="1698"/>
      <c r="N941" s="1698"/>
      <c r="O941" s="1698"/>
      <c r="P941" s="1698"/>
      <c r="Q941" s="1698"/>
      <c r="R941" s="1698"/>
      <c r="S941" s="1698"/>
      <c r="T941" s="1699"/>
      <c r="U941" s="1626" t="s">
        <v>590</v>
      </c>
      <c r="V941" s="1406"/>
      <c r="W941" s="1406"/>
      <c r="X941" s="1406"/>
      <c r="Y941" s="1406"/>
      <c r="Z941" s="1407"/>
      <c r="AA941" s="1627"/>
      <c r="AB941" s="1525"/>
      <c r="AC941" s="1525"/>
      <c r="AD941" s="1525"/>
      <c r="AE941" s="1525"/>
      <c r="AF941" s="1628"/>
      <c r="AZ941" s="30"/>
      <c r="BA941" s="30"/>
    </row>
    <row r="942" spans="6:55" ht="13" customHeight="1">
      <c r="F942" s="178" t="s">
        <v>675</v>
      </c>
      <c r="G942" s="5"/>
      <c r="H942" s="5"/>
      <c r="I942" s="5"/>
      <c r="J942" s="5"/>
      <c r="K942" s="5"/>
      <c r="L942" s="5"/>
      <c r="M942" s="5"/>
      <c r="N942" s="5"/>
      <c r="O942" s="5"/>
      <c r="P942" s="5"/>
      <c r="Q942" s="5"/>
      <c r="R942" s="5"/>
      <c r="S942" s="5"/>
      <c r="T942" s="46"/>
      <c r="U942" s="1626" t="s">
        <v>590</v>
      </c>
      <c r="V942" s="1406"/>
      <c r="W942" s="1406"/>
      <c r="X942" s="1406"/>
      <c r="Y942" s="1406"/>
      <c r="Z942" s="1407"/>
      <c r="AA942" s="1627"/>
      <c r="AB942" s="1525"/>
      <c r="AC942" s="1525"/>
      <c r="AD942" s="1525"/>
      <c r="AE942" s="1525"/>
      <c r="AF942" s="1628"/>
    </row>
    <row r="943" spans="6:55" ht="13" customHeight="1">
      <c r="F943" s="121" t="s">
        <v>1275</v>
      </c>
      <c r="G943" s="5"/>
      <c r="H943" s="5"/>
      <c r="I943" s="5"/>
      <c r="J943" s="5"/>
      <c r="K943" s="5"/>
      <c r="L943" s="5"/>
      <c r="M943" s="5"/>
      <c r="N943" s="5"/>
      <c r="O943" s="5"/>
      <c r="P943" s="5"/>
      <c r="Q943" s="5"/>
      <c r="R943" s="5"/>
      <c r="S943" s="5"/>
      <c r="T943" s="46"/>
      <c r="U943" s="1626" t="s">
        <v>590</v>
      </c>
      <c r="V943" s="1406"/>
      <c r="W943" s="1406"/>
      <c r="X943" s="1406"/>
      <c r="Y943" s="1406"/>
      <c r="Z943" s="1407"/>
      <c r="AA943" s="1627"/>
      <c r="AB943" s="1525"/>
      <c r="AC943" s="1525"/>
      <c r="AD943" s="1525"/>
      <c r="AE943" s="1525"/>
      <c r="AF943" s="1628"/>
      <c r="AZ943" s="30"/>
      <c r="BA943" s="14"/>
    </row>
    <row r="944" spans="6:55" ht="13" customHeight="1">
      <c r="F944" s="66" t="s">
        <v>801</v>
      </c>
      <c r="G944" s="5"/>
      <c r="H944" s="5"/>
      <c r="I944" s="5"/>
      <c r="J944" s="5"/>
      <c r="K944" s="5"/>
      <c r="L944" s="5"/>
      <c r="M944" s="5"/>
      <c r="N944" s="5"/>
      <c r="O944" s="5"/>
      <c r="P944" s="5"/>
      <c r="Q944" s="5"/>
      <c r="R944" s="5"/>
      <c r="S944" s="5"/>
      <c r="T944" s="46"/>
      <c r="U944" s="1626" t="s">
        <v>590</v>
      </c>
      <c r="V944" s="1406"/>
      <c r="W944" s="1406"/>
      <c r="X944" s="1406"/>
      <c r="Y944" s="1406"/>
      <c r="Z944" s="1407"/>
      <c r="AA944" s="1627"/>
      <c r="AB944" s="1525"/>
      <c r="AC944" s="1525"/>
      <c r="AD944" s="1525"/>
      <c r="AE944" s="1525"/>
      <c r="AF944" s="1628"/>
      <c r="AZ944" s="30"/>
      <c r="BA944" s="14"/>
    </row>
    <row r="945" spans="6:55" ht="13" customHeight="1">
      <c r="F945" s="1700" t="s">
        <v>2155</v>
      </c>
      <c r="G945" s="1701"/>
      <c r="H945" s="1701"/>
      <c r="I945" s="1701"/>
      <c r="J945" s="1701"/>
      <c r="K945" s="1701"/>
      <c r="L945" s="1701"/>
      <c r="M945" s="1701"/>
      <c r="N945" s="1701"/>
      <c r="O945" s="1701"/>
      <c r="P945" s="1701"/>
      <c r="Q945" s="1701"/>
      <c r="R945" s="1701"/>
      <c r="S945" s="1701"/>
      <c r="T945" s="1702"/>
      <c r="U945" s="1626" t="s">
        <v>590</v>
      </c>
      <c r="V945" s="1406"/>
      <c r="W945" s="1406"/>
      <c r="X945" s="1406"/>
      <c r="Y945" s="1406"/>
      <c r="Z945" s="1407"/>
      <c r="AA945" s="1627"/>
      <c r="AB945" s="1525"/>
      <c r="AC945" s="1525"/>
      <c r="AD945" s="1525"/>
      <c r="AE945" s="1525"/>
      <c r="AF945" s="1628"/>
      <c r="AZ945" s="30"/>
      <c r="BA945" s="14"/>
    </row>
    <row r="946" spans="6:55" ht="13" customHeight="1">
      <c r="F946" s="1700" t="s">
        <v>2156</v>
      </c>
      <c r="G946" s="1701"/>
      <c r="H946" s="1701"/>
      <c r="I946" s="1701"/>
      <c r="J946" s="1701"/>
      <c r="K946" s="1701"/>
      <c r="L946" s="1701"/>
      <c r="M946" s="1701"/>
      <c r="N946" s="1701"/>
      <c r="O946" s="1701"/>
      <c r="P946" s="1701"/>
      <c r="Q946" s="1701"/>
      <c r="R946" s="1701"/>
      <c r="S946" s="1701"/>
      <c r="T946" s="1702"/>
      <c r="U946" s="1626" t="s">
        <v>590</v>
      </c>
      <c r="V946" s="1406"/>
      <c r="W946" s="1406"/>
      <c r="X946" s="1406"/>
      <c r="Y946" s="1406"/>
      <c r="Z946" s="1407"/>
      <c r="AA946" s="1627"/>
      <c r="AB946" s="1525"/>
      <c r="AC946" s="1525"/>
      <c r="AD946" s="1525"/>
      <c r="AE946" s="1525"/>
      <c r="AF946" s="1628"/>
      <c r="AZ946" s="30"/>
      <c r="BA946" s="30"/>
    </row>
    <row r="947" spans="6:55" ht="13" customHeight="1">
      <c r="F947" s="1697" t="s">
        <v>2152</v>
      </c>
      <c r="G947" s="1698"/>
      <c r="H947" s="1698"/>
      <c r="I947" s="1698"/>
      <c r="J947" s="1698"/>
      <c r="K947" s="1698"/>
      <c r="L947" s="1698"/>
      <c r="M947" s="1698"/>
      <c r="N947" s="1698"/>
      <c r="O947" s="1698"/>
      <c r="P947" s="1698"/>
      <c r="Q947" s="1698"/>
      <c r="R947" s="1698"/>
      <c r="S947" s="1698"/>
      <c r="T947" s="1699"/>
      <c r="U947" s="1626" t="s">
        <v>590</v>
      </c>
      <c r="V947" s="1406"/>
      <c r="W947" s="1406"/>
      <c r="X947" s="1406"/>
      <c r="Y947" s="1406"/>
      <c r="Z947" s="1407"/>
      <c r="AA947" s="1627"/>
      <c r="AB947" s="1525"/>
      <c r="AC947" s="1525"/>
      <c r="AD947" s="1525"/>
      <c r="AE947" s="1525"/>
      <c r="AF947" s="1628"/>
      <c r="AZ947" s="30"/>
      <c r="BA947" s="30"/>
    </row>
    <row r="948" spans="6:55" ht="13" customHeight="1">
      <c r="F948" s="1697" t="s">
        <v>2153</v>
      </c>
      <c r="G948" s="1698"/>
      <c r="H948" s="1698"/>
      <c r="I948" s="1698"/>
      <c r="J948" s="1698"/>
      <c r="K948" s="1698"/>
      <c r="L948" s="1698"/>
      <c r="M948" s="1698"/>
      <c r="N948" s="1698"/>
      <c r="O948" s="1698"/>
      <c r="P948" s="1698"/>
      <c r="Q948" s="1698"/>
      <c r="R948" s="1698"/>
      <c r="S948" s="1698"/>
      <c r="T948" s="1699"/>
      <c r="U948" s="1626" t="s">
        <v>590</v>
      </c>
      <c r="V948" s="1406"/>
      <c r="W948" s="1406"/>
      <c r="X948" s="1406"/>
      <c r="Y948" s="1406"/>
      <c r="Z948" s="1407"/>
      <c r="AA948" s="1627"/>
      <c r="AB948" s="1525"/>
      <c r="AC948" s="1525"/>
      <c r="AD948" s="1525"/>
      <c r="AE948" s="1525"/>
      <c r="AF948" s="1628"/>
      <c r="AZ948" s="30"/>
      <c r="BA948" s="30"/>
    </row>
    <row r="949" spans="6:55" ht="13" customHeight="1">
      <c r="F949" s="1697" t="s">
        <v>2154</v>
      </c>
      <c r="G949" s="1698"/>
      <c r="H949" s="1698"/>
      <c r="I949" s="1698"/>
      <c r="J949" s="1698"/>
      <c r="K949" s="1698"/>
      <c r="L949" s="1698"/>
      <c r="M949" s="1698"/>
      <c r="N949" s="1698"/>
      <c r="O949" s="1698"/>
      <c r="P949" s="1698"/>
      <c r="Q949" s="1698"/>
      <c r="R949" s="1698"/>
      <c r="S949" s="1698"/>
      <c r="T949" s="1699"/>
      <c r="U949" s="1626" t="s">
        <v>590</v>
      </c>
      <c r="V949" s="1406"/>
      <c r="W949" s="1406"/>
      <c r="X949" s="1406"/>
      <c r="Y949" s="1406"/>
      <c r="Z949" s="1407"/>
      <c r="AA949" s="1627"/>
      <c r="AB949" s="1525"/>
      <c r="AC949" s="1525"/>
      <c r="AD949" s="1525"/>
      <c r="AE949" s="1525"/>
      <c r="AF949" s="1628"/>
      <c r="AZ949" s="34"/>
      <c r="BA949" s="34"/>
      <c r="BB949" s="14"/>
      <c r="BC949" s="14"/>
    </row>
    <row r="950" spans="6:55" ht="13" customHeight="1">
      <c r="F950" s="121" t="s">
        <v>1259</v>
      </c>
      <c r="G950" s="5"/>
      <c r="H950" s="5"/>
      <c r="I950" s="5"/>
      <c r="J950" s="5"/>
      <c r="K950" s="5"/>
      <c r="L950" s="5"/>
      <c r="M950" s="5"/>
      <c r="N950" s="5"/>
      <c r="O950" s="5"/>
      <c r="P950" s="5"/>
      <c r="Q950" s="5"/>
      <c r="R950" s="5"/>
      <c r="S950" s="5"/>
      <c r="T950" s="46"/>
      <c r="U950" s="1626" t="s">
        <v>590</v>
      </c>
      <c r="V950" s="1406"/>
      <c r="W950" s="1406"/>
      <c r="X950" s="1406"/>
      <c r="Y950" s="1406"/>
      <c r="Z950" s="1407"/>
      <c r="AA950" s="1627"/>
      <c r="AB950" s="1525"/>
      <c r="AC950" s="1525"/>
      <c r="AD950" s="1525"/>
      <c r="AE950" s="1525"/>
      <c r="AF950" s="1628"/>
      <c r="AZ950" s="34"/>
      <c r="BA950" s="34"/>
      <c r="BB950" s="14"/>
      <c r="BC950" s="14"/>
    </row>
    <row r="951" spans="6:55" ht="13" customHeight="1">
      <c r="F951" s="1700" t="s">
        <v>2157</v>
      </c>
      <c r="G951" s="1701"/>
      <c r="H951" s="1701"/>
      <c r="I951" s="1701"/>
      <c r="J951" s="1701"/>
      <c r="K951" s="1701"/>
      <c r="L951" s="1701"/>
      <c r="M951" s="1701"/>
      <c r="N951" s="1701"/>
      <c r="O951" s="1701"/>
      <c r="P951" s="1701"/>
      <c r="Q951" s="1701"/>
      <c r="R951" s="1701"/>
      <c r="S951" s="1701"/>
      <c r="T951" s="1702"/>
      <c r="U951" s="1626" t="s">
        <v>590</v>
      </c>
      <c r="V951" s="1406"/>
      <c r="W951" s="1406"/>
      <c r="X951" s="1406"/>
      <c r="Y951" s="1406"/>
      <c r="Z951" s="1407"/>
      <c r="AA951" s="1627"/>
      <c r="AB951" s="1525"/>
      <c r="AC951" s="1525"/>
      <c r="AD951" s="1525"/>
      <c r="AE951" s="1525"/>
      <c r="AF951" s="1628"/>
      <c r="AZ951" s="34"/>
      <c r="BA951" s="34"/>
      <c r="BB951" s="34"/>
      <c r="BC951" s="34"/>
    </row>
    <row r="952" spans="6:55" ht="13" customHeight="1">
      <c r="F952" s="121" t="s">
        <v>1260</v>
      </c>
      <c r="G952" s="5"/>
      <c r="H952" s="5"/>
      <c r="I952" s="5"/>
      <c r="J952" s="5"/>
      <c r="K952" s="5"/>
      <c r="L952" s="5"/>
      <c r="M952" s="5"/>
      <c r="N952" s="5"/>
      <c r="O952" s="5"/>
      <c r="P952" s="5"/>
      <c r="Q952" s="5"/>
      <c r="R952" s="5"/>
      <c r="S952" s="5"/>
      <c r="T952" s="46"/>
      <c r="U952" s="1626" t="s">
        <v>590</v>
      </c>
      <c r="V952" s="1406"/>
      <c r="W952" s="1406"/>
      <c r="X952" s="1406"/>
      <c r="Y952" s="1406"/>
      <c r="Z952" s="1407"/>
      <c r="AA952" s="1627"/>
      <c r="AB952" s="1525"/>
      <c r="AC952" s="1525"/>
      <c r="AD952" s="1525"/>
      <c r="AE952" s="1525"/>
      <c r="AF952" s="1628"/>
      <c r="AZ952" s="34"/>
      <c r="BA952" s="34"/>
      <c r="BB952" s="34"/>
      <c r="BC952" s="34"/>
    </row>
    <row r="953" spans="6:55" ht="13" customHeight="1">
      <c r="F953" s="1700" t="s">
        <v>2158</v>
      </c>
      <c r="G953" s="1701"/>
      <c r="H953" s="1701"/>
      <c r="I953" s="1701"/>
      <c r="J953" s="1701"/>
      <c r="K953" s="1701"/>
      <c r="L953" s="1701"/>
      <c r="M953" s="1701"/>
      <c r="N953" s="1701"/>
      <c r="O953" s="1701"/>
      <c r="P953" s="1701"/>
      <c r="Q953" s="1701"/>
      <c r="R953" s="1701"/>
      <c r="S953" s="1701"/>
      <c r="T953" s="1702"/>
      <c r="U953" s="1626" t="s">
        <v>590</v>
      </c>
      <c r="V953" s="1406"/>
      <c r="W953" s="1406"/>
      <c r="X953" s="1406"/>
      <c r="Y953" s="1406"/>
      <c r="Z953" s="1407"/>
      <c r="AA953" s="1627"/>
      <c r="AB953" s="1525"/>
      <c r="AC953" s="1525"/>
      <c r="AD953" s="1525"/>
      <c r="AE953" s="1525"/>
      <c r="AF953" s="1628"/>
      <c r="AZ953" s="34"/>
      <c r="BA953" s="34"/>
      <c r="BB953" s="34"/>
      <c r="BC953" s="34"/>
    </row>
    <row r="954" spans="6:55" ht="13" customHeight="1">
      <c r="F954" s="45" t="s">
        <v>805</v>
      </c>
      <c r="G954" s="5"/>
      <c r="H954" s="5"/>
      <c r="I954" s="5"/>
      <c r="J954" s="5"/>
      <c r="K954" s="5"/>
      <c r="L954" s="5"/>
      <c r="M954" s="5"/>
      <c r="N954" s="5"/>
      <c r="O954" s="5"/>
      <c r="P954" s="1626" t="s">
        <v>668</v>
      </c>
      <c r="Q954" s="1406"/>
      <c r="R954" s="1406"/>
      <c r="S954" s="1406"/>
      <c r="T954" s="1407"/>
      <c r="U954" s="1626" t="s">
        <v>590</v>
      </c>
      <c r="V954" s="1406"/>
      <c r="W954" s="1406"/>
      <c r="X954" s="1406"/>
      <c r="Y954" s="1406"/>
      <c r="Z954" s="1407"/>
      <c r="AA954" s="1627"/>
      <c r="AB954" s="1525"/>
      <c r="AC954" s="1525"/>
      <c r="AD954" s="1525"/>
      <c r="AE954" s="1525"/>
      <c r="AF954" s="1628"/>
      <c r="AZ954" s="34"/>
      <c r="BA954" s="34"/>
      <c r="BB954" s="34"/>
      <c r="BC954" s="34"/>
    </row>
    <row r="955" spans="6:55" ht="13" customHeight="1">
      <c r="F955" s="1697" t="s">
        <v>2145</v>
      </c>
      <c r="G955" s="1698"/>
      <c r="H955" s="1699"/>
      <c r="I955" s="1637" t="s">
        <v>2742</v>
      </c>
      <c r="J955" s="1638"/>
      <c r="K955" s="1638"/>
      <c r="L955" s="1638"/>
      <c r="M955" s="1638"/>
      <c r="N955" s="1638"/>
      <c r="O955" s="1638"/>
      <c r="P955" s="1638"/>
      <c r="Q955" s="1638"/>
      <c r="R955" s="1638"/>
      <c r="S955" s="1638"/>
      <c r="T955" s="1639"/>
      <c r="U955" s="1626" t="s">
        <v>544</v>
      </c>
      <c r="V955" s="1406"/>
      <c r="W955" s="1406"/>
      <c r="X955" s="1406"/>
      <c r="Y955" s="1406"/>
      <c r="Z955" s="1407"/>
      <c r="AA955" s="1627">
        <v>35238174</v>
      </c>
      <c r="AB955" s="1525"/>
      <c r="AC955" s="1525"/>
      <c r="AD955" s="1525"/>
      <c r="AE955" s="1525"/>
      <c r="AF955" s="1628"/>
      <c r="AZ955" s="34"/>
      <c r="BA955" s="34"/>
      <c r="BB955" s="34"/>
      <c r="BC955" s="34"/>
    </row>
    <row r="956" spans="6:55" ht="13" customHeight="1">
      <c r="F956" s="45" t="s">
        <v>86</v>
      </c>
      <c r="G956" s="48"/>
      <c r="H956" s="48"/>
      <c r="I956" s="1637" t="s">
        <v>2743</v>
      </c>
      <c r="J956" s="1638"/>
      <c r="K956" s="1638"/>
      <c r="L956" s="1638"/>
      <c r="M956" s="1638"/>
      <c r="N956" s="1638"/>
      <c r="O956" s="1638"/>
      <c r="P956" s="1638"/>
      <c r="Q956" s="1638"/>
      <c r="R956" s="1638"/>
      <c r="S956" s="1638"/>
      <c r="T956" s="1639"/>
      <c r="U956" s="1626" t="s">
        <v>544</v>
      </c>
      <c r="V956" s="1406"/>
      <c r="W956" s="1406"/>
      <c r="X956" s="1406"/>
      <c r="Y956" s="1406"/>
      <c r="Z956" s="1407"/>
      <c r="AA956" s="1627">
        <v>13020000</v>
      </c>
      <c r="AB956" s="1525"/>
      <c r="AC956" s="1525"/>
      <c r="AD956" s="1525"/>
      <c r="AE956" s="1525"/>
      <c r="AF956" s="1628"/>
      <c r="AZ956" s="34"/>
      <c r="BA956" s="34"/>
      <c r="BB956" s="34"/>
      <c r="BC956" s="34"/>
    </row>
    <row r="957" spans="6:55" ht="13" customHeight="1">
      <c r="F957" s="45" t="s">
        <v>10</v>
      </c>
      <c r="G957" s="48"/>
      <c r="H957" s="48"/>
      <c r="I957" s="1694" t="s">
        <v>334</v>
      </c>
      <c r="J957" s="1695"/>
      <c r="K957" s="1695"/>
      <c r="L957" s="1695"/>
      <c r="M957" s="1695"/>
      <c r="N957" s="1695"/>
      <c r="O957" s="1695"/>
      <c r="P957" s="1695"/>
      <c r="Q957" s="1695"/>
      <c r="R957" s="1695"/>
      <c r="S957" s="1695"/>
      <c r="T957" s="1696"/>
      <c r="U957" s="1626" t="s">
        <v>590</v>
      </c>
      <c r="V957" s="1406"/>
      <c r="W957" s="1406"/>
      <c r="X957" s="1406"/>
      <c r="Y957" s="1406"/>
      <c r="Z957" s="1407"/>
      <c r="AA957" s="1627"/>
      <c r="AB957" s="1525"/>
      <c r="AC957" s="1525"/>
      <c r="AD957" s="1525"/>
      <c r="AE957" s="1525"/>
      <c r="AF957" s="1628"/>
      <c r="AV957" s="2"/>
      <c r="AW957" s="2"/>
      <c r="AX957" s="2"/>
      <c r="AY957" s="2"/>
      <c r="AZ957" s="34"/>
      <c r="BA957" s="34"/>
      <c r="BB957" s="34"/>
      <c r="BC957" s="34"/>
    </row>
    <row r="958" spans="6:55" ht="13" customHeight="1">
      <c r="F958" s="47" t="s">
        <v>170</v>
      </c>
      <c r="G958" s="48"/>
      <c r="H958" s="48"/>
      <c r="I958" s="1694" t="s">
        <v>334</v>
      </c>
      <c r="J958" s="1695"/>
      <c r="K958" s="1695"/>
      <c r="L958" s="1695"/>
      <c r="M958" s="1695"/>
      <c r="N958" s="1695"/>
      <c r="O958" s="1695"/>
      <c r="P958" s="1695"/>
      <c r="Q958" s="1695"/>
      <c r="R958" s="1695"/>
      <c r="S958" s="1695"/>
      <c r="T958" s="1696"/>
      <c r="U958" s="1626" t="s">
        <v>590</v>
      </c>
      <c r="V958" s="1406"/>
      <c r="W958" s="1406"/>
      <c r="X958" s="1406"/>
      <c r="Y958" s="1406"/>
      <c r="Z958" s="1407"/>
      <c r="AA958" s="1627"/>
      <c r="AB958" s="1525"/>
      <c r="AC958" s="1525"/>
      <c r="AD958" s="1525"/>
      <c r="AE958" s="1525"/>
      <c r="AF958" s="1628"/>
      <c r="AU958" s="2"/>
      <c r="AZ958" s="34"/>
      <c r="BA958" s="34"/>
      <c r="BB958" s="34"/>
      <c r="BC958" s="34"/>
    </row>
    <row r="959" spans="6:55" ht="13" customHeight="1">
      <c r="F959" s="47" t="s">
        <v>170</v>
      </c>
      <c r="G959" s="48"/>
      <c r="H959" s="48"/>
      <c r="I959" s="1694" t="s">
        <v>334</v>
      </c>
      <c r="J959" s="1695"/>
      <c r="K959" s="1695"/>
      <c r="L959" s="1695"/>
      <c r="M959" s="1695"/>
      <c r="N959" s="1695"/>
      <c r="O959" s="1695"/>
      <c r="P959" s="1695"/>
      <c r="Q959" s="1695"/>
      <c r="R959" s="1695"/>
      <c r="S959" s="1695"/>
      <c r="T959" s="1696"/>
      <c r="U959" s="1626" t="s">
        <v>590</v>
      </c>
      <c r="V959" s="1406"/>
      <c r="W959" s="1406"/>
      <c r="X959" s="1406"/>
      <c r="Y959" s="1406"/>
      <c r="Z959" s="1407"/>
      <c r="AA959" s="1627"/>
      <c r="AB959" s="1525"/>
      <c r="AC959" s="1525"/>
      <c r="AD959" s="1525"/>
      <c r="AE959" s="1525"/>
      <c r="AF959" s="1628"/>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6"/>
      <c r="N964" s="1513"/>
      <c r="O964" s="1513"/>
      <c r="P964" s="1513"/>
      <c r="Q964" s="1513"/>
      <c r="R964" s="1513"/>
      <c r="S964" s="1659"/>
      <c r="U964" s="66" t="s">
        <v>11</v>
      </c>
      <c r="V964" s="5"/>
      <c r="W964" s="5"/>
      <c r="X964" s="5"/>
      <c r="Y964" s="5"/>
      <c r="Z964" s="5"/>
      <c r="AA964" s="5"/>
      <c r="AB964" s="5"/>
      <c r="AC964" s="5"/>
      <c r="AD964" s="46"/>
      <c r="AE964" s="1706"/>
      <c r="AF964" s="1513"/>
      <c r="AG964" s="1513"/>
      <c r="AH964" s="1513"/>
      <c r="AI964" s="1513"/>
      <c r="AJ964" s="1513"/>
      <c r="AK964" s="1659"/>
      <c r="AZ964" s="34"/>
      <c r="BA964" s="34"/>
      <c r="BB964" s="34"/>
      <c r="BC964" s="34"/>
    </row>
    <row r="965" spans="1:64" ht="13" customHeight="1">
      <c r="C965" s="66" t="s">
        <v>12</v>
      </c>
      <c r="D965" s="5"/>
      <c r="E965" s="5"/>
      <c r="F965" s="5"/>
      <c r="G965" s="5"/>
      <c r="H965" s="5"/>
      <c r="I965" s="5"/>
      <c r="J965" s="5"/>
      <c r="K965" s="5"/>
      <c r="L965" s="46"/>
      <c r="M965" s="1475"/>
      <c r="N965" s="1518"/>
      <c r="O965" s="1518"/>
      <c r="P965" s="1518"/>
      <c r="Q965" s="1518"/>
      <c r="R965" s="1518"/>
      <c r="S965" s="1730"/>
      <c r="U965" s="66" t="s">
        <v>12</v>
      </c>
      <c r="V965" s="5"/>
      <c r="W965" s="5"/>
      <c r="X965" s="5"/>
      <c r="Y965" s="5"/>
      <c r="Z965" s="5"/>
      <c r="AA965" s="5"/>
      <c r="AB965" s="5"/>
      <c r="AC965" s="5"/>
      <c r="AD965" s="46"/>
      <c r="AE965" s="1475"/>
      <c r="AF965" s="1518"/>
      <c r="AG965" s="1518"/>
      <c r="AH965" s="1518"/>
      <c r="AI965" s="1518"/>
      <c r="AJ965" s="1518"/>
      <c r="AK965" s="1730"/>
      <c r="AZ965" s="34"/>
      <c r="BA965" s="34"/>
      <c r="BB965" s="34"/>
      <c r="BC965" s="34"/>
    </row>
    <row r="966" spans="1:64" ht="13" customHeight="1">
      <c r="C966" s="66" t="s">
        <v>879</v>
      </c>
      <c r="D966" s="5"/>
      <c r="E966" s="5"/>
      <c r="J966" s="1746" t="s">
        <v>307</v>
      </c>
      <c r="K966" s="1747"/>
      <c r="L966" s="1747"/>
      <c r="M966" s="1747"/>
      <c r="N966" s="1747"/>
      <c r="O966" s="1747"/>
      <c r="P966" s="1747"/>
      <c r="Q966" s="1747"/>
      <c r="R966" s="1747"/>
      <c r="S966" s="1748"/>
      <c r="U966" s="66" t="s">
        <v>879</v>
      </c>
      <c r="V966" s="5"/>
      <c r="W966" s="5"/>
      <c r="AB966" s="1746" t="s">
        <v>307</v>
      </c>
      <c r="AC966" s="1747"/>
      <c r="AD966" s="1747"/>
      <c r="AE966" s="1747"/>
      <c r="AF966" s="1747"/>
      <c r="AG966" s="1747"/>
      <c r="AH966" s="1747"/>
      <c r="AI966" s="1747"/>
      <c r="AJ966" s="1747"/>
      <c r="AK966" s="1748"/>
      <c r="AZ966" s="34"/>
      <c r="BA966" s="34"/>
      <c r="BB966" s="34"/>
      <c r="BC966" s="34"/>
    </row>
    <row r="967" spans="1:64" ht="13" customHeight="1">
      <c r="C967" s="66" t="s">
        <v>13</v>
      </c>
      <c r="D967" s="5"/>
      <c r="E967" s="5"/>
      <c r="F967" s="5"/>
      <c r="G967" s="5"/>
      <c r="H967" s="5"/>
      <c r="I967" s="5"/>
      <c r="J967" s="5"/>
      <c r="K967" s="5"/>
      <c r="L967" s="46"/>
      <c r="M967" s="1717"/>
      <c r="N967" s="1718"/>
      <c r="O967" s="1718"/>
      <c r="P967" s="1718"/>
      <c r="Q967" s="1718"/>
      <c r="R967" s="1718"/>
      <c r="S967" s="1719"/>
      <c r="U967" s="66" t="s">
        <v>13</v>
      </c>
      <c r="V967" s="5"/>
      <c r="W967" s="5"/>
      <c r="X967" s="5"/>
      <c r="Y967" s="5"/>
      <c r="Z967" s="5"/>
      <c r="AA967" s="5"/>
      <c r="AB967" s="5"/>
      <c r="AC967" s="5"/>
      <c r="AD967" s="46"/>
      <c r="AE967" s="1737"/>
      <c r="AF967" s="1718"/>
      <c r="AG967" s="1718"/>
      <c r="AH967" s="1718"/>
      <c r="AI967" s="1718"/>
      <c r="AJ967" s="1718"/>
      <c r="AK967" s="1719"/>
      <c r="AZ967" s="34"/>
      <c r="BA967" s="34"/>
      <c r="BB967" s="34"/>
      <c r="BC967" s="34"/>
    </row>
    <row r="968" spans="1:64" ht="13" customHeight="1">
      <c r="C968" s="66" t="s">
        <v>14</v>
      </c>
      <c r="D968" s="5"/>
      <c r="E968" s="5"/>
      <c r="F968" s="5"/>
      <c r="G968" s="5"/>
      <c r="H968" s="5"/>
      <c r="I968" s="5"/>
      <c r="J968" s="5"/>
      <c r="K968" s="5"/>
      <c r="L968" s="46"/>
      <c r="M968" s="1632"/>
      <c r="N968" s="1630"/>
      <c r="O968" s="1630"/>
      <c r="P968" s="1630"/>
      <c r="Q968" s="1630"/>
      <c r="R968" s="1630"/>
      <c r="S968" s="1631"/>
      <c r="U968" s="66" t="s">
        <v>14</v>
      </c>
      <c r="V968" s="5"/>
      <c r="W968" s="5"/>
      <c r="X968" s="5"/>
      <c r="Y968" s="5"/>
      <c r="Z968" s="5"/>
      <c r="AA968" s="5"/>
      <c r="AB968" s="5"/>
      <c r="AC968" s="5"/>
      <c r="AD968" s="46"/>
      <c r="AE968" s="1632"/>
      <c r="AF968" s="1630"/>
      <c r="AG968" s="1630"/>
      <c r="AH968" s="1630"/>
      <c r="AI968" s="1630"/>
      <c r="AJ968" s="1630"/>
      <c r="AK968" s="1631"/>
      <c r="AV968" s="2"/>
      <c r="AW968" s="2"/>
      <c r="AX968" s="2"/>
      <c r="AY968" s="2"/>
      <c r="AZ968" s="34"/>
      <c r="BA968" s="34"/>
      <c r="BB968" s="34"/>
      <c r="BC968" s="34"/>
    </row>
    <row r="969" spans="1:64" ht="13" customHeight="1">
      <c r="C969" s="66" t="s">
        <v>15</v>
      </c>
      <c r="D969" s="5"/>
      <c r="E969" s="5"/>
      <c r="F969" s="5"/>
      <c r="G969" s="5"/>
      <c r="H969" s="5"/>
      <c r="I969" s="5"/>
      <c r="J969" s="5"/>
      <c r="K969" s="5"/>
      <c r="L969" s="46"/>
      <c r="M969" s="1627"/>
      <c r="N969" s="1525"/>
      <c r="O969" s="1525"/>
      <c r="P969" s="1525"/>
      <c r="Q969" s="1525"/>
      <c r="R969" s="1525"/>
      <c r="S969" s="1628"/>
      <c r="U969" s="66" t="s">
        <v>15</v>
      </c>
      <c r="V969" s="5"/>
      <c r="W969" s="5"/>
      <c r="X969" s="5"/>
      <c r="Y969" s="5"/>
      <c r="Z969" s="5"/>
      <c r="AA969" s="5"/>
      <c r="AB969" s="5"/>
      <c r="AC969" s="5"/>
      <c r="AD969" s="46"/>
      <c r="AE969" s="1627"/>
      <c r="AF969" s="1525"/>
      <c r="AG969" s="1525"/>
      <c r="AH969" s="1525"/>
      <c r="AI969" s="1525"/>
      <c r="AJ969" s="1525"/>
      <c r="AK969" s="1628"/>
      <c r="AV969" s="2"/>
      <c r="AW969" s="2"/>
      <c r="AX969" s="2"/>
      <c r="AY969" s="2"/>
      <c r="AZ969" s="34"/>
      <c r="BA969" s="34"/>
      <c r="BB969" s="34"/>
      <c r="BC969" s="34"/>
    </row>
    <row r="970" spans="1:64" ht="13" customHeight="1">
      <c r="C970" s="66" t="s">
        <v>16</v>
      </c>
      <c r="D970" s="5"/>
      <c r="E970" s="5"/>
      <c r="F970" s="5"/>
      <c r="G970" s="5"/>
      <c r="H970" s="5"/>
      <c r="I970" s="5"/>
      <c r="J970" s="5"/>
      <c r="K970" s="5"/>
      <c r="L970" s="46"/>
      <c r="M970" s="1627"/>
      <c r="N970" s="1525"/>
      <c r="O970" s="1525"/>
      <c r="P970" s="1525"/>
      <c r="Q970" s="1525"/>
      <c r="R970" s="1525"/>
      <c r="S970" s="1628"/>
      <c r="U970" s="66" t="s">
        <v>16</v>
      </c>
      <c r="V970" s="5"/>
      <c r="W970" s="5"/>
      <c r="X970" s="5"/>
      <c r="Y970" s="5"/>
      <c r="Z970" s="5"/>
      <c r="AA970" s="5"/>
      <c r="AB970" s="5"/>
      <c r="AC970" s="5"/>
      <c r="AD970" s="46"/>
      <c r="AE970" s="1627"/>
      <c r="AF970" s="1525"/>
      <c r="AG970" s="1525"/>
      <c r="AH970" s="1525"/>
      <c r="AI970" s="1525"/>
      <c r="AJ970" s="1525"/>
      <c r="AK970" s="1628"/>
      <c r="AV970" s="2"/>
      <c r="AW970" s="2"/>
      <c r="AX970" s="2"/>
      <c r="AY970" s="2"/>
      <c r="AZ970" s="34"/>
      <c r="BB970" s="34"/>
      <c r="BC970" s="34"/>
    </row>
    <row r="971" spans="1:64" ht="13" customHeight="1">
      <c r="C971" s="121" t="s">
        <v>1648</v>
      </c>
      <c r="D971" s="5"/>
      <c r="E971" s="5"/>
      <c r="F971" s="5"/>
      <c r="G971" s="5"/>
      <c r="H971" s="5"/>
      <c r="I971" s="5"/>
      <c r="J971" s="5"/>
      <c r="K971" s="5"/>
      <c r="L971" s="46"/>
      <c r="M971" s="1734"/>
      <c r="N971" s="1735"/>
      <c r="O971" s="1735"/>
      <c r="P971" s="1735"/>
      <c r="Q971" s="1735"/>
      <c r="R971" s="1735"/>
      <c r="S971" s="1736"/>
      <c r="U971" s="121" t="s">
        <v>1648</v>
      </c>
      <c r="V971" s="5"/>
      <c r="W971" s="5"/>
      <c r="X971" s="5"/>
      <c r="Y971" s="5"/>
      <c r="Z971" s="5"/>
      <c r="AA971" s="5"/>
      <c r="AB971" s="5"/>
      <c r="AC971" s="5"/>
      <c r="AD971" s="46"/>
      <c r="AE971" s="1734"/>
      <c r="AF971" s="1735"/>
      <c r="AG971" s="1735"/>
      <c r="AH971" s="1735"/>
      <c r="AI971" s="1735"/>
      <c r="AJ971" s="1735"/>
      <c r="AK971" s="1736"/>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703"/>
      <c r="N976" s="1704"/>
      <c r="O976" s="1704"/>
      <c r="P976" s="1704"/>
      <c r="Q976" s="1704"/>
      <c r="R976" s="1704"/>
      <c r="S976" s="1705"/>
      <c r="T976" s="66" t="s">
        <v>789</v>
      </c>
      <c r="U976" s="5"/>
      <c r="V976" s="5"/>
      <c r="W976" s="5"/>
      <c r="X976" s="5"/>
      <c r="Y976" s="5"/>
      <c r="Z976" s="46"/>
      <c r="AA976" s="1703"/>
      <c r="AB976" s="1704"/>
      <c r="AC976" s="1704"/>
      <c r="AD976" s="1704"/>
      <c r="AE976" s="1704"/>
      <c r="AF976" s="1704"/>
      <c r="AG976" s="170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703"/>
      <c r="N977" s="1704"/>
      <c r="O977" s="1704"/>
      <c r="P977" s="1704"/>
      <c r="Q977" s="1704"/>
      <c r="R977" s="1704"/>
      <c r="S977" s="1705"/>
      <c r="T977" s="66" t="s">
        <v>788</v>
      </c>
      <c r="U977" s="5"/>
      <c r="V977" s="5"/>
      <c r="W977" s="5"/>
      <c r="X977" s="5"/>
      <c r="Y977" s="5"/>
      <c r="Z977" s="46"/>
      <c r="AA977" s="1703"/>
      <c r="AB977" s="1704"/>
      <c r="AC977" s="1704"/>
      <c r="AD977" s="1704"/>
      <c r="AE977" s="1704"/>
      <c r="AF977" s="1704"/>
      <c r="AG977" s="170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720" t="s">
        <v>590</v>
      </c>
      <c r="N978" s="1721"/>
      <c r="O978" s="1721"/>
      <c r="P978" s="1721"/>
      <c r="Q978" s="1721"/>
      <c r="R978" s="1721"/>
      <c r="S978" s="1722"/>
      <c r="T978" s="45" t="s">
        <v>337</v>
      </c>
      <c r="U978" s="5"/>
      <c r="V978" s="5"/>
      <c r="W978" s="5"/>
      <c r="X978" s="5"/>
      <c r="Y978" s="5"/>
      <c r="Z978" s="46"/>
      <c r="AA978" s="1703"/>
      <c r="AB978" s="1704"/>
      <c r="AC978" s="1704"/>
      <c r="AD978" s="1704"/>
      <c r="AE978" s="1704"/>
      <c r="AF978" s="1704"/>
      <c r="AG978" s="170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703"/>
      <c r="N979" s="1704"/>
      <c r="O979" s="1704"/>
      <c r="P979" s="1704"/>
      <c r="Q979" s="1704"/>
      <c r="R979" s="1704"/>
      <c r="S979" s="1705"/>
      <c r="T979" s="45" t="s">
        <v>338</v>
      </c>
      <c r="U979" s="5"/>
      <c r="V979" s="5"/>
      <c r="W979" s="5"/>
      <c r="X979" s="5"/>
      <c r="Y979" s="5"/>
      <c r="Z979" s="46"/>
      <c r="AA979" s="1703"/>
      <c r="AB979" s="1704"/>
      <c r="AC979" s="1704"/>
      <c r="AD979" s="1704"/>
      <c r="AE979" s="1704"/>
      <c r="AF979" s="1704"/>
      <c r="AG979" s="170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703"/>
      <c r="N980" s="1704"/>
      <c r="O980" s="1704"/>
      <c r="P980" s="1704"/>
      <c r="Q980" s="1704"/>
      <c r="R980" s="1704"/>
      <c r="S980" s="1705"/>
      <c r="T980" s="45" t="s">
        <v>376</v>
      </c>
      <c r="U980" s="5"/>
      <c r="V980" s="5"/>
      <c r="W980" s="5"/>
      <c r="X980" s="5"/>
      <c r="Y980" s="5"/>
      <c r="Z980" s="46"/>
      <c r="AA980" s="1703"/>
      <c r="AB980" s="1704"/>
      <c r="AC980" s="1704"/>
      <c r="AD980" s="1704"/>
      <c r="AE980" s="1704"/>
      <c r="AF980" s="1704"/>
      <c r="AG980" s="170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746" t="s">
        <v>307</v>
      </c>
      <c r="N981" s="1747"/>
      <c r="O981" s="1747"/>
      <c r="P981" s="1747"/>
      <c r="Q981" s="1747"/>
      <c r="R981" s="1747"/>
      <c r="S981" s="1748"/>
      <c r="T981" s="1727"/>
      <c r="U981" s="1728"/>
      <c r="V981" s="1728"/>
      <c r="W981" s="1728"/>
      <c r="X981" s="1728"/>
      <c r="Y981" s="1728"/>
      <c r="Z981" s="1729"/>
      <c r="AA981" s="1703"/>
      <c r="AB981" s="1704"/>
      <c r="AC981" s="1704"/>
      <c r="AD981" s="1704"/>
      <c r="AE981" s="1704"/>
      <c r="AF981" s="1704"/>
      <c r="AG981" s="170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703"/>
      <c r="N982" s="1704"/>
      <c r="O982" s="1704"/>
      <c r="P982" s="1704"/>
      <c r="Q982" s="1704"/>
      <c r="R982" s="1704"/>
      <c r="S982" s="1705"/>
      <c r="T982" s="1727"/>
      <c r="U982" s="1728"/>
      <c r="V982" s="1728"/>
      <c r="W982" s="1728"/>
      <c r="X982" s="1728"/>
      <c r="Y982" s="1728"/>
      <c r="Z982" s="1729"/>
      <c r="AA982" s="1703"/>
      <c r="AB982" s="1704"/>
      <c r="AC982" s="1704"/>
      <c r="AD982" s="1704"/>
      <c r="AE982" s="1704"/>
      <c r="AF982" s="1704"/>
      <c r="AG982" s="170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80" t="s">
        <v>668</v>
      </c>
      <c r="P983" s="1476"/>
      <c r="Q983" s="92"/>
      <c r="R983" s="92"/>
      <c r="S983" s="93"/>
      <c r="T983" s="41" t="s">
        <v>170</v>
      </c>
      <c r="U983" s="42"/>
      <c r="V983" s="42"/>
      <c r="W983" s="1818" t="s">
        <v>334</v>
      </c>
      <c r="X983" s="1819"/>
      <c r="Y983" s="1819"/>
      <c r="Z983" s="1819"/>
      <c r="AA983" s="1819"/>
      <c r="AB983" s="1819"/>
      <c r="AC983" s="1819"/>
      <c r="AD983" s="1819"/>
      <c r="AE983" s="1819"/>
      <c r="AF983" s="1819"/>
      <c r="AG983" s="1820"/>
      <c r="AU983" s="68"/>
      <c r="AV983" s="95"/>
      <c r="AW983" s="95"/>
      <c r="AX983" s="95"/>
      <c r="AY983" s="95"/>
      <c r="AZ983" s="34"/>
      <c r="BB983" s="34"/>
      <c r="BC983" s="34"/>
      <c r="BD983" s="34"/>
      <c r="BE983" s="34"/>
      <c r="BF983" s="34"/>
      <c r="BG983" s="34"/>
      <c r="BH983" s="34"/>
      <c r="BI983" s="34"/>
      <c r="BJ983" s="34"/>
      <c r="BK983" s="34"/>
      <c r="BL983" s="34"/>
    </row>
    <row r="984" spans="1:64" ht="13" customHeight="1">
      <c r="F984" s="1604" t="s">
        <v>33</v>
      </c>
      <c r="G984" s="1383"/>
      <c r="H984" s="1383"/>
      <c r="I984" s="1383"/>
      <c r="J984" s="1383"/>
      <c r="K984" s="1383"/>
      <c r="L984" s="1383"/>
      <c r="M984" s="1703"/>
      <c r="N984" s="1704"/>
      <c r="O984" s="1704"/>
      <c r="P984" s="1704"/>
      <c r="Q984" s="1704"/>
      <c r="R984" s="1704"/>
      <c r="S984" s="1705"/>
      <c r="T984" s="47"/>
      <c r="U984" s="48"/>
      <c r="V984" s="48"/>
      <c r="W984" s="48"/>
      <c r="X984" s="48"/>
      <c r="Y984" s="48"/>
      <c r="Z984" s="124" t="s">
        <v>134</v>
      </c>
      <c r="AA984" s="1788"/>
      <c r="AB984" s="1789"/>
      <c r="AC984" s="1789"/>
      <c r="AD984" s="1789"/>
      <c r="AE984" s="1789"/>
      <c r="AF984" s="1789"/>
      <c r="AG984" s="1790"/>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47"/>
      <c r="BH985" s="1647"/>
      <c r="BI985" s="1647"/>
      <c r="BJ985" s="1647"/>
      <c r="BK985" s="1647"/>
      <c r="BL985" s="1647"/>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36" t="s">
        <v>547</v>
      </c>
      <c r="B988" s="1536"/>
      <c r="C988" s="1536"/>
      <c r="D988" s="1536"/>
      <c r="E988" s="1536"/>
      <c r="F988" s="1536"/>
      <c r="G988" s="1536"/>
      <c r="H988" s="1536"/>
      <c r="I988" s="1536"/>
      <c r="J988" s="1536"/>
      <c r="K988" s="1536"/>
      <c r="L988" s="1536"/>
      <c r="M988" s="1536"/>
      <c r="N988" s="1536"/>
      <c r="O988" s="1536"/>
      <c r="P988" s="1536"/>
      <c r="Q988" s="1536"/>
      <c r="R988" s="1536"/>
      <c r="S988" s="1536"/>
      <c r="T988" s="1536"/>
      <c r="U988" s="1536"/>
      <c r="V988" s="1536"/>
      <c r="W988" s="1536"/>
      <c r="X988" s="1536"/>
      <c r="Y988" s="1536"/>
      <c r="Z988" s="1536"/>
      <c r="AA988" s="1536"/>
      <c r="AB988" s="1536"/>
      <c r="AC988" s="1536"/>
      <c r="AD988" s="1536"/>
      <c r="AE988" s="1536"/>
      <c r="AF988" s="1536"/>
      <c r="AG988" s="1536"/>
      <c r="AH988" s="1536"/>
      <c r="AI988" s="1536"/>
      <c r="AJ988" s="1536"/>
      <c r="AK988" s="1536"/>
      <c r="AL988" s="1536"/>
      <c r="AM988" s="1536"/>
      <c r="AN988" s="1536"/>
      <c r="AO988" s="1536"/>
      <c r="AP988" s="1536"/>
      <c r="AQ988" s="1536"/>
      <c r="AR988" s="1536"/>
      <c r="AS988" s="1536"/>
      <c r="AT988" s="1536"/>
      <c r="AU988" s="68"/>
      <c r="AV988" s="68"/>
      <c r="AW988" s="68"/>
      <c r="AX988" s="68"/>
      <c r="AY988" s="68"/>
      <c r="AZ988" s="14"/>
      <c r="BA988" s="14"/>
      <c r="BB988" s="908"/>
      <c r="BC988" s="908"/>
    </row>
    <row r="989" spans="1:64" ht="13" customHeight="1">
      <c r="A989" s="1536"/>
      <c r="B989" s="1536"/>
      <c r="C989" s="1536"/>
      <c r="D989" s="1536"/>
      <c r="E989" s="1536"/>
      <c r="F989" s="1536"/>
      <c r="G989" s="1536"/>
      <c r="H989" s="1536"/>
      <c r="I989" s="1536"/>
      <c r="J989" s="1536"/>
      <c r="K989" s="1536"/>
      <c r="L989" s="1536"/>
      <c r="M989" s="1536"/>
      <c r="N989" s="1536"/>
      <c r="O989" s="1536"/>
      <c r="P989" s="1536"/>
      <c r="Q989" s="1536"/>
      <c r="R989" s="1536"/>
      <c r="S989" s="1536"/>
      <c r="T989" s="1536"/>
      <c r="U989" s="1536"/>
      <c r="V989" s="1536"/>
      <c r="W989" s="1536"/>
      <c r="X989" s="1536"/>
      <c r="Y989" s="1536"/>
      <c r="Z989" s="1536"/>
      <c r="AA989" s="1536"/>
      <c r="AB989" s="1536"/>
      <c r="AC989" s="1536"/>
      <c r="AD989" s="1536"/>
      <c r="AE989" s="1536"/>
      <c r="AF989" s="1536"/>
      <c r="AG989" s="1536"/>
      <c r="AH989" s="1536"/>
      <c r="AI989" s="1536"/>
      <c r="AJ989" s="1536"/>
      <c r="AK989" s="1536"/>
      <c r="AL989" s="1536"/>
      <c r="AM989" s="1536"/>
      <c r="AN989" s="1536"/>
      <c r="AO989" s="1536"/>
      <c r="AP989" s="1536"/>
      <c r="AQ989" s="1536"/>
      <c r="AR989" s="1536"/>
      <c r="AS989" s="1536"/>
      <c r="AT989" s="1536"/>
      <c r="AU989" s="68"/>
      <c r="AV989" s="68"/>
      <c r="AW989" s="68"/>
      <c r="AX989" s="68"/>
      <c r="AY989" s="68"/>
      <c r="AZ989" s="30"/>
      <c r="BA989" s="14"/>
      <c r="BB989" s="14"/>
      <c r="BC989" s="14"/>
    </row>
    <row r="990" spans="1:64" ht="13" customHeight="1">
      <c r="A990" s="1536"/>
      <c r="B990" s="1536"/>
      <c r="C990" s="1536"/>
      <c r="D990" s="1536"/>
      <c r="E990" s="1536"/>
      <c r="F990" s="1536"/>
      <c r="G990" s="1536"/>
      <c r="H990" s="1536"/>
      <c r="I990" s="1536"/>
      <c r="J990" s="1536"/>
      <c r="K990" s="1536"/>
      <c r="L990" s="1536"/>
      <c r="M990" s="1536"/>
      <c r="N990" s="1536"/>
      <c r="O990" s="1536"/>
      <c r="P990" s="1536"/>
      <c r="Q990" s="1536"/>
      <c r="R990" s="1536"/>
      <c r="S990" s="1536"/>
      <c r="T990" s="1536"/>
      <c r="U990" s="1536"/>
      <c r="V990" s="1536"/>
      <c r="W990" s="1536"/>
      <c r="X990" s="1536"/>
      <c r="Y990" s="1536"/>
      <c r="Z990" s="1536"/>
      <c r="AA990" s="1536"/>
      <c r="AB990" s="1536"/>
      <c r="AC990" s="1536"/>
      <c r="AD990" s="1536"/>
      <c r="AE990" s="1536"/>
      <c r="AF990" s="1536"/>
      <c r="AG990" s="1536"/>
      <c r="AH990" s="1536"/>
      <c r="AI990" s="1536"/>
      <c r="AJ990" s="1536"/>
      <c r="AK990" s="1536"/>
      <c r="AL990" s="1536"/>
      <c r="AM990" s="1536"/>
      <c r="AN990" s="1536"/>
      <c r="AO990" s="1536"/>
      <c r="AP990" s="1536"/>
      <c r="AQ990" s="1536"/>
      <c r="AR990" s="1536"/>
      <c r="AS990" s="1536"/>
      <c r="AT990" s="1536"/>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14" t="s">
        <v>637</v>
      </c>
      <c r="E994" s="1815"/>
      <c r="F994" s="1815"/>
      <c r="G994" s="1815"/>
      <c r="H994" s="1815"/>
      <c r="I994" s="1815"/>
      <c r="J994" s="1815"/>
      <c r="K994" s="1815"/>
      <c r="L994" s="1815"/>
      <c r="M994" s="1815"/>
      <c r="N994" s="1815"/>
      <c r="O994" s="1815"/>
      <c r="P994" s="1815"/>
      <c r="Q994" s="1816"/>
      <c r="R994" s="1814" t="s">
        <v>638</v>
      </c>
      <c r="S994" s="1815"/>
      <c r="T994" s="1815"/>
      <c r="U994" s="1815"/>
      <c r="V994" s="1815"/>
      <c r="W994" s="1815"/>
      <c r="X994" s="1815"/>
      <c r="Y994" s="1815"/>
      <c r="Z994" s="1815"/>
      <c r="AA994" s="1816"/>
      <c r="AB994" s="1814" t="s">
        <v>639</v>
      </c>
      <c r="AC994" s="1815"/>
      <c r="AD994" s="1815"/>
      <c r="AE994" s="1815"/>
      <c r="AF994" s="1815"/>
      <c r="AG994" s="1815"/>
      <c r="AH994" s="1815"/>
      <c r="AI994" s="1816"/>
      <c r="AJ994" s="1814" t="s">
        <v>640</v>
      </c>
      <c r="AK994" s="1815"/>
      <c r="AL994" s="1815"/>
      <c r="AM994" s="1815"/>
      <c r="AN994" s="1815"/>
      <c r="AO994" s="1815"/>
      <c r="AP994" s="1815"/>
      <c r="AQ994" s="1816"/>
      <c r="AR994" s="68"/>
      <c r="AS994" s="68"/>
      <c r="AT994" s="68"/>
      <c r="AU994" s="68"/>
      <c r="AV994" s="68"/>
      <c r="AW994" s="68"/>
      <c r="AX994" s="68"/>
      <c r="AY994" s="68"/>
      <c r="AZ994" s="30"/>
      <c r="BB994" s="14"/>
      <c r="BC994" s="14"/>
    </row>
    <row r="995" spans="1:55" ht="13" customHeight="1">
      <c r="A995" s="14"/>
      <c r="B995" s="73"/>
      <c r="C995" s="925"/>
      <c r="D995" s="1684" t="s">
        <v>632</v>
      </c>
      <c r="E995" s="1685"/>
      <c r="F995" s="1685"/>
      <c r="G995" s="1685"/>
      <c r="H995" s="1685"/>
      <c r="I995" s="1685"/>
      <c r="J995" s="1685"/>
      <c r="K995" s="1685"/>
      <c r="L995" s="1685"/>
      <c r="M995" s="1685"/>
      <c r="N995" s="1685"/>
      <c r="O995" s="1685"/>
      <c r="P995" s="1685"/>
      <c r="Q995" s="1686"/>
      <c r="R995" s="1745">
        <f>IF(ISNA(IF($CU$122="4%",(INDEX($CS$160:$CW$217,MATCH($DG$122,$CR$160:$CR$217,0),MATCH(D995,$CS$159:$CW$159,0))),(INDEX($CZ$160:$DD$217,MATCH($DG$122,$CY$160:$CY$217,0),MATCH(D995,$CZ$159:$DD$159,0))))),0,IF($CU$122="4%",(INDEX($CS$160:$CW$217,MATCH($DG$122,$CR$160:$CR$217,0),MATCH(D995,$CS$159:$CW$159,0))),(INDEX($CZ$160:$DD$217,MATCH($DG$122,$CY$160:$CY$217,0),MATCH(D995,$CZ$159:$DD$159,0)))))</f>
        <v>442904</v>
      </c>
      <c r="S995" s="1745"/>
      <c r="T995" s="1745"/>
      <c r="U995" s="1745"/>
      <c r="V995" s="1745"/>
      <c r="W995" s="1745"/>
      <c r="X995" s="1745"/>
      <c r="Y995" s="1745"/>
      <c r="Z995" s="1745"/>
      <c r="AA995" s="1745"/>
      <c r="AB995" s="1742">
        <f>CP810</f>
        <v>0</v>
      </c>
      <c r="AC995" s="1743"/>
      <c r="AD995" s="1743"/>
      <c r="AE995" s="1743"/>
      <c r="AF995" s="1743"/>
      <c r="AG995" s="1743"/>
      <c r="AH995" s="1743"/>
      <c r="AI995" s="1744"/>
      <c r="AJ995" s="1714">
        <f>IF(ISERROR((R995*AB995)),0,(R995*AB995))</f>
        <v>0</v>
      </c>
      <c r="AK995" s="1715"/>
      <c r="AL995" s="1715"/>
      <c r="AM995" s="1715"/>
      <c r="AN995" s="1715"/>
      <c r="AO995" s="1715"/>
      <c r="AP995" s="1715"/>
      <c r="AQ995" s="1716"/>
      <c r="AR995" s="68"/>
      <c r="AS995" s="68"/>
      <c r="AT995" s="68"/>
      <c r="AU995" s="68"/>
      <c r="AV995" s="68"/>
      <c r="AW995" s="68"/>
      <c r="AX995" s="68"/>
      <c r="AY995" s="68"/>
      <c r="AZ995" s="30"/>
      <c r="BB995" s="14"/>
      <c r="BC995" s="14"/>
    </row>
    <row r="996" spans="1:55" ht="13" customHeight="1">
      <c r="A996" s="14"/>
      <c r="B996" s="73"/>
      <c r="C996" s="83"/>
      <c r="D996" s="1684" t="s">
        <v>325</v>
      </c>
      <c r="E996" s="1685"/>
      <c r="F996" s="1685"/>
      <c r="G996" s="1685"/>
      <c r="H996" s="1685"/>
      <c r="I996" s="1685"/>
      <c r="J996" s="1685"/>
      <c r="K996" s="1685"/>
      <c r="L996" s="1685"/>
      <c r="M996" s="1685"/>
      <c r="N996" s="1685"/>
      <c r="O996" s="1685"/>
      <c r="P996" s="1685"/>
      <c r="Q996" s="1686"/>
      <c r="R996" s="1745">
        <f>IF(ISNA(IF($CU$122="4%",(INDEX($CS$160:$CW$217,MATCH($DG$122,$CR$160:$CR$217,0),MATCH(D996,$CS$159:$CW$159,0))),(INDEX($CZ$160:$DD$217,MATCH($DG$122,$CY$160:$CY$217,0),MATCH(D996,$CZ$159:$DD$159,0))))),0,IF($CU$122="4%",(INDEX($CS$160:$CW$217,MATCH($DG$122,$CR$160:$CR$217,0),MATCH(D996,$CS$159:$CW$159,0))),(INDEX($CZ$160:$DD$217,MATCH($DG$122,$CY$160:$CY$217,0),MATCH(D996,$CZ$159:$DD$159,0)))))</f>
        <v>510664</v>
      </c>
      <c r="S996" s="1745"/>
      <c r="T996" s="1745"/>
      <c r="U996" s="1745"/>
      <c r="V996" s="1745"/>
      <c r="W996" s="1745"/>
      <c r="X996" s="1745"/>
      <c r="Y996" s="1745"/>
      <c r="Z996" s="1745"/>
      <c r="AA996" s="1745"/>
      <c r="AB996" s="1742">
        <f>CU810</f>
        <v>0</v>
      </c>
      <c r="AC996" s="1743"/>
      <c r="AD996" s="1743"/>
      <c r="AE996" s="1743"/>
      <c r="AF996" s="1743"/>
      <c r="AG996" s="1743"/>
      <c r="AH996" s="1743"/>
      <c r="AI996" s="1744"/>
      <c r="AJ996" s="1714">
        <f>IF(ISERROR((R996*AB996)),0,(R996*AB996))</f>
        <v>0</v>
      </c>
      <c r="AK996" s="1715"/>
      <c r="AL996" s="1715"/>
      <c r="AM996" s="1715"/>
      <c r="AN996" s="1715"/>
      <c r="AO996" s="1715"/>
      <c r="AP996" s="1715"/>
      <c r="AQ996" s="1716"/>
      <c r="AR996" s="68"/>
      <c r="AS996" s="68"/>
      <c r="AT996" s="68"/>
      <c r="AU996" s="68"/>
      <c r="AV996" s="68"/>
      <c r="AW996" s="68"/>
      <c r="AX996" s="68"/>
      <c r="AY996" s="68"/>
      <c r="AZ996" s="30"/>
      <c r="BB996" s="14"/>
      <c r="BC996" s="14"/>
    </row>
    <row r="997" spans="1:55" ht="13" customHeight="1">
      <c r="A997" s="14"/>
      <c r="B997" s="73"/>
      <c r="C997" s="83"/>
      <c r="D997" s="1684" t="s">
        <v>163</v>
      </c>
      <c r="E997" s="1685"/>
      <c r="F997" s="1685"/>
      <c r="G997" s="1685"/>
      <c r="H997" s="1685"/>
      <c r="I997" s="1685"/>
      <c r="J997" s="1685"/>
      <c r="K997" s="1685"/>
      <c r="L997" s="1685"/>
      <c r="M997" s="1685"/>
      <c r="N997" s="1685"/>
      <c r="O997" s="1685"/>
      <c r="P997" s="1685"/>
      <c r="Q997" s="1686"/>
      <c r="R997" s="1745">
        <f>IF(ISNA(IF($CU$122="4%",(INDEX($CS$160:$CW$217,MATCH($DG$122,$CR$160:$CR$217,0),MATCH(D997,$CS$159:$CW$159,0))),(INDEX($CZ$160:$DD$217,MATCH($DG$122,$CY$160:$CY$217,0),MATCH(D997,$CZ$159:$DD$159,0))))),0,IF($CU$122="4%",(INDEX($CS$160:$CW$217,MATCH($DG$122,$CR$160:$CR$217,0),MATCH(D997,$CS$159:$CW$159,0))),(INDEX($CZ$160:$DD$217,MATCH($DG$122,$CY$160:$CY$217,0),MATCH(D997,$CZ$159:$DD$159,0)))))</f>
        <v>616000</v>
      </c>
      <c r="S997" s="1745"/>
      <c r="T997" s="1745"/>
      <c r="U997" s="1745"/>
      <c r="V997" s="1745"/>
      <c r="W997" s="1745"/>
      <c r="X997" s="1745"/>
      <c r="Y997" s="1745"/>
      <c r="Z997" s="1745"/>
      <c r="AA997" s="1745"/>
      <c r="AB997" s="1742">
        <f>CZ810</f>
        <v>34</v>
      </c>
      <c r="AC997" s="1743"/>
      <c r="AD997" s="1743"/>
      <c r="AE997" s="1743"/>
      <c r="AF997" s="1743"/>
      <c r="AG997" s="1743"/>
      <c r="AH997" s="1743"/>
      <c r="AI997" s="1744"/>
      <c r="AJ997" s="1714">
        <f>IF(ISERROR((R997*AB997)),0,(R997*AB997))</f>
        <v>20944000</v>
      </c>
      <c r="AK997" s="1715"/>
      <c r="AL997" s="1715"/>
      <c r="AM997" s="1715"/>
      <c r="AN997" s="1715"/>
      <c r="AO997" s="1715"/>
      <c r="AP997" s="1715"/>
      <c r="AQ997" s="1716"/>
      <c r="AR997" s="68"/>
      <c r="AS997" s="68"/>
      <c r="AT997" s="68"/>
      <c r="AU997" s="68"/>
      <c r="AV997" s="68"/>
      <c r="AW997" s="68"/>
      <c r="AX997" s="68"/>
      <c r="AY997" s="68"/>
      <c r="AZ997" s="30"/>
      <c r="BB997" s="14"/>
      <c r="BC997" s="14"/>
    </row>
    <row r="998" spans="1:55" ht="13" customHeight="1">
      <c r="A998" s="14"/>
      <c r="B998" s="73"/>
      <c r="C998" s="83"/>
      <c r="D998" s="1684" t="s">
        <v>164</v>
      </c>
      <c r="E998" s="1685"/>
      <c r="F998" s="1685"/>
      <c r="G998" s="1685"/>
      <c r="H998" s="1685"/>
      <c r="I998" s="1685"/>
      <c r="J998" s="1685"/>
      <c r="K998" s="1685"/>
      <c r="L998" s="1685"/>
      <c r="M998" s="1685"/>
      <c r="N998" s="1685"/>
      <c r="O998" s="1685"/>
      <c r="P998" s="1685"/>
      <c r="Q998" s="1686"/>
      <c r="R998" s="1745">
        <f>IF(ISNA(IF($CU$122="4%",(INDEX($CS$160:$CW$217,MATCH($DG$122,$CR$160:$CR$217,0),MATCH(D998,$CS$159:$CW$159,0))),(INDEX($CZ$160:$DD$217,MATCH($DG$122,$CY$160:$CY$217,0),MATCH(D998,$CZ$159:$DD$159,0))))),0,IF($CU$122="4%",(INDEX($CS$160:$CW$217,MATCH($DG$122,$CR$160:$CR$217,0),MATCH(D998,$CS$159:$CW$159,0))),(INDEX($CZ$160:$DD$217,MATCH($DG$122,$CY$160:$CY$217,0),MATCH(D998,$CZ$159:$DD$159,0)))))</f>
        <v>788480</v>
      </c>
      <c r="S998" s="1745"/>
      <c r="T998" s="1745"/>
      <c r="U998" s="1745"/>
      <c r="V998" s="1745"/>
      <c r="W998" s="1745"/>
      <c r="X998" s="1745"/>
      <c r="Y998" s="1745"/>
      <c r="Z998" s="1745"/>
      <c r="AA998" s="1745"/>
      <c r="AB998" s="1742">
        <f>DE810</f>
        <v>68</v>
      </c>
      <c r="AC998" s="1743"/>
      <c r="AD998" s="1743"/>
      <c r="AE998" s="1743"/>
      <c r="AF998" s="1743"/>
      <c r="AG998" s="1743"/>
      <c r="AH998" s="1743"/>
      <c r="AI998" s="1744"/>
      <c r="AJ998" s="1714">
        <f>IF(ISERROR((R998*AB998)),0,(R998*AB998))</f>
        <v>53616640</v>
      </c>
      <c r="AK998" s="1715"/>
      <c r="AL998" s="1715"/>
      <c r="AM998" s="1715"/>
      <c r="AN998" s="1715"/>
      <c r="AO998" s="1715"/>
      <c r="AP998" s="1715"/>
      <c r="AQ998" s="1716"/>
      <c r="AR998" s="68"/>
      <c r="AS998" s="68"/>
      <c r="AT998" s="68"/>
      <c r="AU998" s="68"/>
      <c r="AV998" s="68"/>
      <c r="AW998" s="68"/>
      <c r="AX998" s="68"/>
      <c r="AY998" s="68"/>
      <c r="AZ998" s="30"/>
      <c r="BA998" s="34"/>
      <c r="BB998" s="14"/>
      <c r="BC998" s="14"/>
    </row>
    <row r="999" spans="1:55" ht="13" customHeight="1">
      <c r="A999" s="14"/>
      <c r="B999" s="47"/>
      <c r="C999" s="78"/>
      <c r="D999" s="1684" t="s">
        <v>459</v>
      </c>
      <c r="E999" s="1685"/>
      <c r="F999" s="1685"/>
      <c r="G999" s="1685"/>
      <c r="H999" s="1685"/>
      <c r="I999" s="1685"/>
      <c r="J999" s="1685"/>
      <c r="K999" s="1685"/>
      <c r="L999" s="1685"/>
      <c r="M999" s="1685"/>
      <c r="N999" s="1685"/>
      <c r="O999" s="1685"/>
      <c r="P999" s="1685"/>
      <c r="Q999" s="1686"/>
      <c r="R999" s="1745">
        <f>IF(ISNA(IF($CU$122="4%",(INDEX($CS$160:$CW$217,MATCH($DG$122,$CR$160:$CR$217,0),MATCH(D999,$CS$159:$CW$159,0))),(INDEX($CZ$160:$DD$217,MATCH($DG$122,$CY$160:$CY$217,0),MATCH(D999,$CZ$159:$DD$159,0))))),0,IF($CU$122="4%",(INDEX($CS$160:$CW$217,MATCH($DG$122,$CR$160:$CR$217,0),MATCH(D999,$CS$159:$CW$159,0))),(INDEX($CZ$160:$DD$217,MATCH($DG$122,$CY$160:$CY$217,0),MATCH(D999,$CZ$159:$DD$159,0)))))</f>
        <v>878416</v>
      </c>
      <c r="S999" s="1745"/>
      <c r="T999" s="1745"/>
      <c r="U999" s="1745"/>
      <c r="V999" s="1745"/>
      <c r="W999" s="1745"/>
      <c r="X999" s="1745"/>
      <c r="Y999" s="1745"/>
      <c r="Z999" s="1745"/>
      <c r="AA999" s="1745"/>
      <c r="AB999" s="1742">
        <f>DO810+DJ810</f>
        <v>0</v>
      </c>
      <c r="AC999" s="1743"/>
      <c r="AD999" s="1743"/>
      <c r="AE999" s="1743"/>
      <c r="AF999" s="1743"/>
      <c r="AG999" s="1743"/>
      <c r="AH999" s="1743"/>
      <c r="AI999" s="1744"/>
      <c r="AJ999" s="1714">
        <f>IF(ISERROR((R999*AB999)),0,(R999*AB999))</f>
        <v>0</v>
      </c>
      <c r="AK999" s="1715"/>
      <c r="AL999" s="1715"/>
      <c r="AM999" s="1715"/>
      <c r="AN999" s="1715"/>
      <c r="AO999" s="1715"/>
      <c r="AP999" s="1715"/>
      <c r="AQ999" s="1716"/>
      <c r="AR999" s="68"/>
      <c r="AS999" s="68"/>
      <c r="AT999" s="68"/>
      <c r="AU999" s="68"/>
      <c r="AV999" s="68"/>
      <c r="AW999" s="68"/>
      <c r="AX999" s="68"/>
      <c r="AY999" s="68"/>
      <c r="AZ999" s="30"/>
      <c r="BB999" s="14"/>
      <c r="BC999" s="14"/>
    </row>
    <row r="1000" spans="1:55" ht="13" customHeight="1">
      <c r="A1000" s="14"/>
      <c r="B1000" s="1773" t="s">
        <v>790</v>
      </c>
      <c r="C1000" s="1774"/>
      <c r="D1000" s="1774"/>
      <c r="E1000" s="1774"/>
      <c r="F1000" s="1774"/>
      <c r="G1000" s="1774"/>
      <c r="H1000" s="1774"/>
      <c r="I1000" s="1774"/>
      <c r="J1000" s="1774"/>
      <c r="K1000" s="1774"/>
      <c r="L1000" s="1774"/>
      <c r="M1000" s="1774"/>
      <c r="N1000" s="1774"/>
      <c r="O1000" s="1774"/>
      <c r="P1000" s="1774"/>
      <c r="Q1000" s="1774"/>
      <c r="R1000" s="1774"/>
      <c r="S1000" s="1774"/>
      <c r="T1000" s="1774"/>
      <c r="U1000" s="1774"/>
      <c r="V1000" s="1774"/>
      <c r="W1000" s="1774"/>
      <c r="X1000" s="1774"/>
      <c r="Y1000" s="1774"/>
      <c r="Z1000" s="1774"/>
      <c r="AA1000" s="1775"/>
      <c r="AB1000" s="1742">
        <f>SUM(AB995:AI999)</f>
        <v>102</v>
      </c>
      <c r="AC1000" s="1743"/>
      <c r="AD1000" s="1743"/>
      <c r="AE1000" s="1743"/>
      <c r="AF1000" s="1743"/>
      <c r="AG1000" s="1743"/>
      <c r="AH1000" s="1743"/>
      <c r="AI1000" s="1744"/>
      <c r="AJ1000" s="1714"/>
      <c r="AK1000" s="1715"/>
      <c r="AL1000" s="1715"/>
      <c r="AM1000" s="1715"/>
      <c r="AN1000" s="1715"/>
      <c r="AO1000" s="1715"/>
      <c r="AP1000" s="1715"/>
      <c r="AQ1000" s="1716"/>
      <c r="AR1000" s="68"/>
      <c r="AS1000" s="68"/>
      <c r="AT1000" s="68"/>
      <c r="AU1000" s="68"/>
      <c r="AV1000" s="68"/>
      <c r="AW1000" s="68"/>
      <c r="AX1000" s="68"/>
      <c r="AY1000" s="68"/>
      <c r="AZ1000" s="34"/>
      <c r="BA1000" s="34"/>
      <c r="BB1000" s="14"/>
      <c r="BC1000" s="14"/>
    </row>
    <row r="1001" spans="1:55" ht="13" customHeight="1">
      <c r="A1001" s="14"/>
      <c r="B1001" s="1767" t="s">
        <v>511</v>
      </c>
      <c r="C1001" s="1768"/>
      <c r="D1001" s="1768"/>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8"/>
      <c r="AF1001" s="1768"/>
      <c r="AG1001" s="1768"/>
      <c r="AH1001" s="1768"/>
      <c r="AI1001" s="1769"/>
      <c r="AJ1001" s="1714">
        <f>SUM(AJ995:AQ999)</f>
        <v>74560640</v>
      </c>
      <c r="AK1001" s="1715"/>
      <c r="AL1001" s="1715"/>
      <c r="AM1001" s="1715"/>
      <c r="AN1001" s="1715"/>
      <c r="AO1001" s="1715"/>
      <c r="AP1001" s="1715"/>
      <c r="AQ1001" s="1716"/>
      <c r="AR1001" s="68"/>
      <c r="AS1001" s="68"/>
      <c r="AT1001" s="68"/>
      <c r="AU1001" s="68"/>
      <c r="AV1001" s="68"/>
      <c r="AW1001" s="68"/>
      <c r="AX1001" s="68"/>
      <c r="AY1001" s="68"/>
      <c r="AZ1001" s="34"/>
      <c r="BB1001" s="34"/>
      <c r="BC1001" s="34"/>
    </row>
    <row r="1002" spans="1:55" ht="13" customHeight="1">
      <c r="A1002" s="14"/>
      <c r="B1002" s="1764"/>
      <c r="C1002" s="1765"/>
      <c r="D1002" s="1765"/>
      <c r="E1002" s="1765"/>
      <c r="F1002" s="1765"/>
      <c r="G1002" s="1765"/>
      <c r="H1002" s="1765"/>
      <c r="I1002" s="1765"/>
      <c r="J1002" s="1765"/>
      <c r="K1002" s="1765"/>
      <c r="L1002" s="1765"/>
      <c r="M1002" s="1765"/>
      <c r="N1002" s="1765"/>
      <c r="O1002" s="1765"/>
      <c r="P1002" s="1765"/>
      <c r="Q1002" s="1765"/>
      <c r="R1002" s="1765"/>
      <c r="S1002" s="1765"/>
      <c r="T1002" s="1765"/>
      <c r="U1002" s="1765"/>
      <c r="V1002" s="1765"/>
      <c r="W1002" s="1765"/>
      <c r="X1002" s="1765"/>
      <c r="Y1002" s="1765"/>
      <c r="Z1002" s="1765"/>
      <c r="AA1002" s="1765"/>
      <c r="AB1002" s="1765"/>
      <c r="AC1002" s="1765"/>
      <c r="AD1002" s="1765"/>
      <c r="AE1002" s="1766"/>
      <c r="AF1002" s="1791" t="s">
        <v>665</v>
      </c>
      <c r="AG1002" s="1792"/>
      <c r="AH1002" s="1792"/>
      <c r="AI1002" s="1793"/>
      <c r="AJ1002" s="1764"/>
      <c r="AK1002" s="1765"/>
      <c r="AL1002" s="1765"/>
      <c r="AM1002" s="1765"/>
      <c r="AN1002" s="1765"/>
      <c r="AO1002" s="1765"/>
      <c r="AP1002" s="1765"/>
      <c r="AQ1002" s="1766"/>
      <c r="AR1002" s="68"/>
      <c r="AS1002" s="68"/>
      <c r="AT1002" s="68"/>
      <c r="AU1002" s="68"/>
      <c r="AV1002" s="68"/>
      <c r="AW1002" s="68"/>
      <c r="AX1002" s="68"/>
      <c r="AY1002" s="68"/>
      <c r="AZ1002" s="34"/>
      <c r="BA1002" s="34"/>
      <c r="BB1002" s="34"/>
      <c r="BC1002" s="34"/>
    </row>
    <row r="1003" spans="1:55" ht="13" customHeight="1">
      <c r="A1003" s="14"/>
      <c r="B1003" s="73"/>
      <c r="C1003" s="923" t="s">
        <v>667</v>
      </c>
      <c r="D1003" s="1770" t="s">
        <v>1218</v>
      </c>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9"/>
      <c r="AG1003" s="1794" t="s">
        <v>544</v>
      </c>
      <c r="AH1003" s="1795"/>
      <c r="AI1003" s="87"/>
      <c r="AJ1003" s="1749">
        <f>ROUND(IF(AND(AG1003="yes",D1009&gt;0),AJ1001*0.2,0),0)</f>
        <v>14912128</v>
      </c>
      <c r="AK1003" s="1750"/>
      <c r="AL1003" s="1750"/>
      <c r="AM1003" s="1750"/>
      <c r="AN1003" s="1750"/>
      <c r="AO1003" s="1750"/>
      <c r="AP1003" s="1750"/>
      <c r="AQ1003" s="1751"/>
      <c r="AR1003" s="68"/>
      <c r="AS1003" s="68"/>
      <c r="AT1003" s="68"/>
      <c r="AU1003" s="68"/>
      <c r="AV1003" s="68"/>
      <c r="AW1003" s="68"/>
      <c r="AX1003" s="68"/>
      <c r="AY1003" s="68"/>
      <c r="AZ1003" s="34"/>
      <c r="BA1003" s="34"/>
      <c r="BB1003" s="34"/>
      <c r="BC1003" s="34"/>
    </row>
    <row r="1004" spans="1:55" ht="13" customHeight="1">
      <c r="A1004" s="14"/>
      <c r="B1004" s="257"/>
      <c r="C1004" s="256"/>
      <c r="D1004" s="1805" t="s">
        <v>2188</v>
      </c>
      <c r="E1004" s="1806"/>
      <c r="F1004" s="1806"/>
      <c r="G1004" s="1806"/>
      <c r="H1004" s="1806"/>
      <c r="I1004" s="1806"/>
      <c r="J1004" s="1806"/>
      <c r="K1004" s="1806"/>
      <c r="L1004" s="1806"/>
      <c r="M1004" s="1806"/>
      <c r="N1004" s="1806"/>
      <c r="O1004" s="1806"/>
      <c r="P1004" s="1806"/>
      <c r="Q1004" s="1806"/>
      <c r="R1004" s="1806"/>
      <c r="S1004" s="1806"/>
      <c r="T1004" s="1806"/>
      <c r="U1004" s="1806"/>
      <c r="V1004" s="1806"/>
      <c r="W1004" s="1806"/>
      <c r="X1004" s="1806"/>
      <c r="Y1004" s="1806"/>
      <c r="Z1004" s="1806"/>
      <c r="AA1004" s="1806"/>
      <c r="AB1004" s="1806"/>
      <c r="AC1004" s="1806"/>
      <c r="AD1004" s="1806"/>
      <c r="AE1004" s="1807"/>
      <c r="AF1004" s="73"/>
      <c r="AG1004" s="14"/>
      <c r="AH1004" s="14"/>
      <c r="AI1004" s="83"/>
      <c r="AJ1004" s="1752"/>
      <c r="AK1004" s="1753"/>
      <c r="AL1004" s="1753"/>
      <c r="AM1004" s="1753"/>
      <c r="AN1004" s="1753"/>
      <c r="AO1004" s="1753"/>
      <c r="AP1004" s="1753"/>
      <c r="AQ1004" s="1754"/>
      <c r="AR1004" s="68"/>
      <c r="AS1004" s="68"/>
      <c r="AT1004" s="68"/>
      <c r="AU1004" s="68"/>
      <c r="AV1004" s="68"/>
      <c r="AW1004" s="68"/>
      <c r="AX1004" s="68"/>
      <c r="AY1004" s="68"/>
      <c r="AZ1004" s="34"/>
      <c r="BA1004" s="34"/>
      <c r="BB1004" s="34"/>
      <c r="BC1004" s="34"/>
    </row>
    <row r="1005" spans="1:55" ht="13" customHeight="1">
      <c r="A1005" s="14"/>
      <c r="B1005" s="257"/>
      <c r="C1005" s="256"/>
      <c r="D1005" s="1805"/>
      <c r="E1005" s="1806"/>
      <c r="F1005" s="1806"/>
      <c r="G1005" s="1806"/>
      <c r="H1005" s="1806"/>
      <c r="I1005" s="1806"/>
      <c r="J1005" s="1806"/>
      <c r="K1005" s="1806"/>
      <c r="L1005" s="1806"/>
      <c r="M1005" s="1806"/>
      <c r="N1005" s="1806"/>
      <c r="O1005" s="1806"/>
      <c r="P1005" s="1806"/>
      <c r="Q1005" s="1806"/>
      <c r="R1005" s="1806"/>
      <c r="S1005" s="1806"/>
      <c r="T1005" s="1806"/>
      <c r="U1005" s="1806"/>
      <c r="V1005" s="1806"/>
      <c r="W1005" s="1806"/>
      <c r="X1005" s="1806"/>
      <c r="Y1005" s="1806"/>
      <c r="Z1005" s="1806"/>
      <c r="AA1005" s="1806"/>
      <c r="AB1005" s="1806"/>
      <c r="AC1005" s="1806"/>
      <c r="AD1005" s="1806"/>
      <c r="AE1005" s="1807"/>
      <c r="AF1005" s="73"/>
      <c r="AG1005" s="14"/>
      <c r="AH1005" s="14"/>
      <c r="AI1005" s="83"/>
      <c r="AJ1005" s="1752"/>
      <c r="AK1005" s="1753"/>
      <c r="AL1005" s="1753"/>
      <c r="AM1005" s="1753"/>
      <c r="AN1005" s="1753"/>
      <c r="AO1005" s="1753"/>
      <c r="AP1005" s="1753"/>
      <c r="AQ1005" s="1754"/>
      <c r="AR1005" s="68"/>
      <c r="AS1005" s="68"/>
      <c r="AT1005" s="68"/>
      <c r="AU1005" s="68"/>
      <c r="AV1005" s="68"/>
      <c r="AW1005" s="68"/>
      <c r="AX1005" s="68"/>
      <c r="AY1005" s="68"/>
      <c r="AZ1005" s="34"/>
      <c r="BA1005" s="34"/>
      <c r="BB1005" s="34"/>
      <c r="BC1005" s="34"/>
    </row>
    <row r="1006" spans="1:55" ht="13" customHeight="1">
      <c r="A1006" s="14"/>
      <c r="B1006" s="257"/>
      <c r="C1006" s="256"/>
      <c r="D1006" s="1805"/>
      <c r="E1006" s="1806"/>
      <c r="F1006" s="1806"/>
      <c r="G1006" s="1806"/>
      <c r="H1006" s="1806"/>
      <c r="I1006" s="1806"/>
      <c r="J1006" s="1806"/>
      <c r="K1006" s="1806"/>
      <c r="L1006" s="1806"/>
      <c r="M1006" s="1806"/>
      <c r="N1006" s="1806"/>
      <c r="O1006" s="1806"/>
      <c r="P1006" s="1806"/>
      <c r="Q1006" s="1806"/>
      <c r="R1006" s="1806"/>
      <c r="S1006" s="1806"/>
      <c r="T1006" s="1806"/>
      <c r="U1006" s="1806"/>
      <c r="V1006" s="1806"/>
      <c r="W1006" s="1806"/>
      <c r="X1006" s="1806"/>
      <c r="Y1006" s="1806"/>
      <c r="Z1006" s="1806"/>
      <c r="AA1006" s="1806"/>
      <c r="AB1006" s="1806"/>
      <c r="AC1006" s="1806"/>
      <c r="AD1006" s="1806"/>
      <c r="AE1006" s="1807"/>
      <c r="AF1006" s="73"/>
      <c r="AG1006" s="14"/>
      <c r="AH1006" s="14"/>
      <c r="AI1006" s="83"/>
      <c r="AJ1006" s="1752"/>
      <c r="AK1006" s="1753"/>
      <c r="AL1006" s="1753"/>
      <c r="AM1006" s="1753"/>
      <c r="AN1006" s="1753"/>
      <c r="AO1006" s="1753"/>
      <c r="AP1006" s="1753"/>
      <c r="AQ1006" s="1754"/>
      <c r="AR1006" s="68"/>
      <c r="AS1006" s="68"/>
      <c r="AT1006" s="68"/>
      <c r="AU1006" s="68"/>
      <c r="AV1006" s="68"/>
      <c r="AW1006" s="68"/>
      <c r="AX1006" s="68"/>
      <c r="AY1006" s="68"/>
      <c r="AZ1006" s="34"/>
      <c r="BA1006" s="34"/>
      <c r="BB1006" s="34"/>
      <c r="BC1006" s="34"/>
    </row>
    <row r="1007" spans="1:55" ht="13" customHeight="1">
      <c r="A1007" s="14"/>
      <c r="B1007" s="257"/>
      <c r="C1007" s="256"/>
      <c r="D1007" s="1805"/>
      <c r="E1007" s="1806"/>
      <c r="F1007" s="1806"/>
      <c r="G1007" s="1806"/>
      <c r="H1007" s="1806"/>
      <c r="I1007" s="1806"/>
      <c r="J1007" s="1806"/>
      <c r="K1007" s="1806"/>
      <c r="L1007" s="1806"/>
      <c r="M1007" s="1806"/>
      <c r="N1007" s="1806"/>
      <c r="O1007" s="1806"/>
      <c r="P1007" s="1806"/>
      <c r="Q1007" s="1806"/>
      <c r="R1007" s="1806"/>
      <c r="S1007" s="1806"/>
      <c r="T1007" s="1806"/>
      <c r="U1007" s="1806"/>
      <c r="V1007" s="1806"/>
      <c r="W1007" s="1806"/>
      <c r="X1007" s="1806"/>
      <c r="Y1007" s="1806"/>
      <c r="Z1007" s="1806"/>
      <c r="AA1007" s="1806"/>
      <c r="AB1007" s="1806"/>
      <c r="AC1007" s="1806"/>
      <c r="AD1007" s="1806"/>
      <c r="AE1007" s="1807"/>
      <c r="AF1007" s="73"/>
      <c r="AG1007" s="14"/>
      <c r="AH1007" s="14"/>
      <c r="AI1007" s="83"/>
      <c r="AJ1007" s="1752"/>
      <c r="AK1007" s="1753"/>
      <c r="AL1007" s="1753"/>
      <c r="AM1007" s="1753"/>
      <c r="AN1007" s="1753"/>
      <c r="AO1007" s="1753"/>
      <c r="AP1007" s="1753"/>
      <c r="AQ1007" s="1754"/>
      <c r="AR1007" s="68"/>
      <c r="AS1007" s="68"/>
      <c r="AT1007" s="68"/>
      <c r="AU1007" s="68"/>
      <c r="AV1007" s="68"/>
      <c r="AW1007" s="68"/>
      <c r="AX1007" s="68"/>
      <c r="AY1007" s="68"/>
      <c r="AZ1007" s="34"/>
      <c r="BA1007" s="34"/>
      <c r="BB1007" s="34"/>
      <c r="BC1007" s="34"/>
    </row>
    <row r="1008" spans="1:55" ht="13" customHeight="1">
      <c r="A1008" s="14"/>
      <c r="B1008" s="257"/>
      <c r="C1008" s="256"/>
      <c r="D1008" s="1830" t="s">
        <v>2159</v>
      </c>
      <c r="E1008" s="1831"/>
      <c r="F1008" s="1831"/>
      <c r="G1008" s="1831"/>
      <c r="H1008" s="1831"/>
      <c r="I1008" s="1831"/>
      <c r="J1008" s="1831"/>
      <c r="K1008" s="1831"/>
      <c r="L1008" s="1831"/>
      <c r="M1008" s="1831"/>
      <c r="N1008" s="1831"/>
      <c r="O1008" s="1831"/>
      <c r="P1008" s="1831"/>
      <c r="Q1008" s="1831"/>
      <c r="R1008" s="1831"/>
      <c r="S1008" s="1831"/>
      <c r="T1008" s="1831"/>
      <c r="U1008" s="1831"/>
      <c r="V1008" s="1831"/>
      <c r="W1008" s="1831"/>
      <c r="X1008" s="1831"/>
      <c r="Y1008" s="1831"/>
      <c r="Z1008" s="1831"/>
      <c r="AA1008" s="1831"/>
      <c r="AB1008" s="1831"/>
      <c r="AC1008" s="1831"/>
      <c r="AD1008" s="1831"/>
      <c r="AE1008" s="1832"/>
      <c r="AF1008" s="73"/>
      <c r="AG1008" s="14"/>
      <c r="AH1008" s="14"/>
      <c r="AI1008" s="83"/>
      <c r="AJ1008" s="1752"/>
      <c r="AK1008" s="1753"/>
      <c r="AL1008" s="1753"/>
      <c r="AM1008" s="1753"/>
      <c r="AN1008" s="1753"/>
      <c r="AO1008" s="1753"/>
      <c r="AP1008" s="1753"/>
      <c r="AQ1008" s="1754"/>
      <c r="AR1008" s="68"/>
      <c r="AS1008" s="68"/>
      <c r="AT1008" s="68"/>
      <c r="AU1008" s="68"/>
      <c r="AV1008" s="68"/>
      <c r="AW1008" s="68"/>
      <c r="AX1008" s="68"/>
      <c r="AY1008" s="68"/>
      <c r="AZ1008" s="34"/>
      <c r="BA1008" s="34"/>
      <c r="BB1008" s="34"/>
      <c r="BC1008" s="34"/>
    </row>
    <row r="1009" spans="1:55" ht="13" customHeight="1">
      <c r="A1009" s="14"/>
      <c r="B1009" s="257"/>
      <c r="C1009" s="256"/>
      <c r="D1009" s="1827" t="s">
        <v>2775</v>
      </c>
      <c r="E1009" s="1828"/>
      <c r="F1009" s="1828"/>
      <c r="G1009" s="1828"/>
      <c r="H1009" s="1828"/>
      <c r="I1009" s="1828"/>
      <c r="J1009" s="1828"/>
      <c r="K1009" s="1828"/>
      <c r="L1009" s="1828"/>
      <c r="M1009" s="1828"/>
      <c r="N1009" s="1828"/>
      <c r="O1009" s="1828"/>
      <c r="P1009" s="1828"/>
      <c r="Q1009" s="1828"/>
      <c r="R1009" s="1828"/>
      <c r="S1009" s="1828"/>
      <c r="T1009" s="1828"/>
      <c r="U1009" s="1828"/>
      <c r="V1009" s="1828"/>
      <c r="W1009" s="1828"/>
      <c r="X1009" s="1828"/>
      <c r="Y1009" s="1828"/>
      <c r="Z1009" s="1828"/>
      <c r="AA1009" s="1828"/>
      <c r="AB1009" s="1828"/>
      <c r="AC1009" s="1828"/>
      <c r="AD1009" s="1828"/>
      <c r="AE1009" s="1829"/>
      <c r="AF1009" s="77"/>
      <c r="AG1009" s="7"/>
      <c r="AH1009" s="7"/>
      <c r="AI1009" s="78"/>
      <c r="AJ1009" s="1761"/>
      <c r="AK1009" s="1762"/>
      <c r="AL1009" s="1762"/>
      <c r="AM1009" s="1762"/>
      <c r="AN1009" s="1762"/>
      <c r="AO1009" s="1762"/>
      <c r="AP1009" s="1762"/>
      <c r="AQ1009" s="1763"/>
      <c r="AR1009" s="68"/>
      <c r="AS1009" s="68"/>
      <c r="AT1009" s="68"/>
      <c r="AU1009" s="68"/>
      <c r="AV1009" s="68"/>
      <c r="AW1009" s="68"/>
      <c r="AX1009" s="68"/>
      <c r="AY1009" s="68"/>
      <c r="AZ1009" s="34"/>
      <c r="BA1009" s="34"/>
      <c r="BB1009" s="34"/>
      <c r="BC1009" s="34"/>
    </row>
    <row r="1010" spans="1:55" ht="13" customHeight="1">
      <c r="A1010" s="14"/>
      <c r="B1010" s="255"/>
      <c r="C1010" s="318"/>
      <c r="D1010" s="1731" t="s">
        <v>1284</v>
      </c>
      <c r="E1010" s="1732"/>
      <c r="F1010" s="1732"/>
      <c r="G1010" s="1732"/>
      <c r="H1010" s="1732"/>
      <c r="I1010" s="1732"/>
      <c r="J1010" s="1732"/>
      <c r="K1010" s="1732"/>
      <c r="L1010" s="1732"/>
      <c r="M1010" s="1732"/>
      <c r="N1010" s="1732"/>
      <c r="O1010" s="1732"/>
      <c r="P1010" s="1732"/>
      <c r="Q1010" s="1732"/>
      <c r="R1010" s="1732"/>
      <c r="S1010" s="1732"/>
      <c r="T1010" s="1732"/>
      <c r="U1010" s="1732"/>
      <c r="V1010" s="1732"/>
      <c r="W1010" s="1732"/>
      <c r="X1010" s="1732"/>
      <c r="Y1010" s="1732"/>
      <c r="Z1010" s="1732"/>
      <c r="AA1010" s="1732"/>
      <c r="AB1010" s="1732"/>
      <c r="AC1010" s="1732"/>
      <c r="AD1010" s="1732"/>
      <c r="AE1010" s="1733"/>
      <c r="AF1010" s="79"/>
      <c r="AG1010" s="1776" t="s">
        <v>668</v>
      </c>
      <c r="AH1010" s="1777"/>
      <c r="AI1010" s="87"/>
      <c r="AJ1010" s="1749">
        <f>ROUND(IF(AG1010="yes",AJ1001*0.05,0),0)</f>
        <v>0</v>
      </c>
      <c r="AK1010" s="1750"/>
      <c r="AL1010" s="1750"/>
      <c r="AM1010" s="1750"/>
      <c r="AN1010" s="1750"/>
      <c r="AO1010" s="1750"/>
      <c r="AP1010" s="1750"/>
      <c r="AQ1010" s="1751"/>
      <c r="AR1010" s="68"/>
      <c r="AS1010" s="68"/>
      <c r="AT1010" s="68"/>
      <c r="AU1010" s="68"/>
      <c r="AV1010" s="68"/>
      <c r="AW1010" s="68"/>
      <c r="AX1010" s="68"/>
      <c r="AY1010" s="68"/>
      <c r="AZ1010" s="34"/>
      <c r="BA1010" s="34"/>
      <c r="BB1010" s="34"/>
      <c r="BC1010" s="34"/>
    </row>
    <row r="1011" spans="1:55" ht="13" customHeight="1">
      <c r="A1011" s="14"/>
      <c r="B1011" s="257"/>
      <c r="C1011" s="82"/>
      <c r="D1011" s="1805" t="s">
        <v>1282</v>
      </c>
      <c r="E1011" s="1806"/>
      <c r="F1011" s="1806"/>
      <c r="G1011" s="1806"/>
      <c r="H1011" s="1806"/>
      <c r="I1011" s="1806"/>
      <c r="J1011" s="1806"/>
      <c r="K1011" s="1806"/>
      <c r="L1011" s="1806"/>
      <c r="M1011" s="1806"/>
      <c r="N1011" s="1806"/>
      <c r="O1011" s="1806"/>
      <c r="P1011" s="1806"/>
      <c r="Q1011" s="1806"/>
      <c r="R1011" s="1806"/>
      <c r="S1011" s="1806"/>
      <c r="T1011" s="1806"/>
      <c r="U1011" s="1806"/>
      <c r="V1011" s="1806"/>
      <c r="W1011" s="1806"/>
      <c r="X1011" s="1806"/>
      <c r="Y1011" s="1806"/>
      <c r="Z1011" s="1806"/>
      <c r="AA1011" s="1806"/>
      <c r="AB1011" s="1806"/>
      <c r="AC1011" s="1806"/>
      <c r="AD1011" s="1806"/>
      <c r="AE1011" s="1807"/>
      <c r="AF1011" s="73"/>
      <c r="AG1011" s="14"/>
      <c r="AH1011" s="14"/>
      <c r="AI1011" s="83"/>
      <c r="AJ1011" s="1752"/>
      <c r="AK1011" s="1753"/>
      <c r="AL1011" s="1753"/>
      <c r="AM1011" s="1753"/>
      <c r="AN1011" s="1753"/>
      <c r="AO1011" s="1753"/>
      <c r="AP1011" s="1753"/>
      <c r="AQ1011" s="1754"/>
      <c r="AR1011" s="68"/>
      <c r="AS1011" s="68"/>
      <c r="AT1011" s="68"/>
      <c r="AU1011" s="68"/>
      <c r="AV1011" s="68"/>
      <c r="AW1011" s="68"/>
      <c r="AX1011" s="68"/>
      <c r="AY1011" s="34"/>
      <c r="AZ1011" s="34"/>
      <c r="BB1011" s="34"/>
    </row>
    <row r="1012" spans="1:55" ht="13" customHeight="1">
      <c r="A1012" s="14"/>
      <c r="B1012" s="257"/>
      <c r="C1012" s="82"/>
      <c r="D1012" s="1805"/>
      <c r="E1012" s="1806"/>
      <c r="F1012" s="1806"/>
      <c r="G1012" s="1806"/>
      <c r="H1012" s="1806"/>
      <c r="I1012" s="1806"/>
      <c r="J1012" s="1806"/>
      <c r="K1012" s="1806"/>
      <c r="L1012" s="1806"/>
      <c r="M1012" s="1806"/>
      <c r="N1012" s="1806"/>
      <c r="O1012" s="1806"/>
      <c r="P1012" s="1806"/>
      <c r="Q1012" s="1806"/>
      <c r="R1012" s="1806"/>
      <c r="S1012" s="1806"/>
      <c r="T1012" s="1806"/>
      <c r="U1012" s="1806"/>
      <c r="V1012" s="1806"/>
      <c r="W1012" s="1806"/>
      <c r="X1012" s="1806"/>
      <c r="Y1012" s="1806"/>
      <c r="Z1012" s="1806"/>
      <c r="AA1012" s="1806"/>
      <c r="AB1012" s="1806"/>
      <c r="AC1012" s="1806"/>
      <c r="AD1012" s="1806"/>
      <c r="AE1012" s="1807"/>
      <c r="AF1012" s="73"/>
      <c r="AG1012" s="14"/>
      <c r="AH1012" s="14"/>
      <c r="AI1012" s="83"/>
      <c r="AJ1012" s="1752"/>
      <c r="AK1012" s="1753"/>
      <c r="AL1012" s="1753"/>
      <c r="AM1012" s="1753"/>
      <c r="AN1012" s="1753"/>
      <c r="AO1012" s="1753"/>
      <c r="AP1012" s="1753"/>
      <c r="AQ1012" s="1754"/>
      <c r="AR1012" s="68"/>
      <c r="AS1012" s="68"/>
      <c r="AT1012" s="68"/>
      <c r="AU1012" s="68"/>
      <c r="AV1012" s="68"/>
      <c r="AW1012" s="68"/>
      <c r="AX1012" s="68"/>
      <c r="AY1012" s="910">
        <f>G761+O805</f>
        <v>101</v>
      </c>
      <c r="AZ1012" s="34"/>
      <c r="BB1012" s="34"/>
    </row>
    <row r="1013" spans="1:55" ht="13" customHeight="1">
      <c r="A1013" s="14"/>
      <c r="B1013" s="257"/>
      <c r="C1013" s="82"/>
      <c r="D1013" s="1805"/>
      <c r="E1013" s="1806"/>
      <c r="F1013" s="1806"/>
      <c r="G1013" s="1806"/>
      <c r="H1013" s="1806"/>
      <c r="I1013" s="1806"/>
      <c r="J1013" s="1806"/>
      <c r="K1013" s="1806"/>
      <c r="L1013" s="1806"/>
      <c r="M1013" s="1806"/>
      <c r="N1013" s="1806"/>
      <c r="O1013" s="1806"/>
      <c r="P1013" s="1806"/>
      <c r="Q1013" s="1806"/>
      <c r="R1013" s="1806"/>
      <c r="S1013" s="1806"/>
      <c r="T1013" s="1806"/>
      <c r="U1013" s="1806"/>
      <c r="V1013" s="1806"/>
      <c r="W1013" s="1806"/>
      <c r="X1013" s="1806"/>
      <c r="Y1013" s="1806"/>
      <c r="Z1013" s="1806"/>
      <c r="AA1013" s="1806"/>
      <c r="AB1013" s="1806"/>
      <c r="AC1013" s="1806"/>
      <c r="AD1013" s="1806"/>
      <c r="AE1013" s="1807"/>
      <c r="AF1013" s="73"/>
      <c r="AG1013" s="14"/>
      <c r="AH1013" s="14"/>
      <c r="AI1013" s="83"/>
      <c r="AJ1013" s="1752"/>
      <c r="AK1013" s="1753"/>
      <c r="AL1013" s="1753"/>
      <c r="AM1013" s="1753"/>
      <c r="AN1013" s="1753"/>
      <c r="AO1013" s="1753"/>
      <c r="AP1013" s="1753"/>
      <c r="AQ1013" s="1754"/>
      <c r="AR1013" s="68"/>
      <c r="AS1013" s="68"/>
      <c r="AT1013" s="68"/>
      <c r="AU1013" s="68"/>
      <c r="AV1013" s="68"/>
      <c r="AW1013" s="68"/>
      <c r="AX1013" s="68"/>
      <c r="AY1013" s="14"/>
      <c r="AZ1013" s="34"/>
      <c r="BB1013" s="34"/>
    </row>
    <row r="1014" spans="1:55" ht="13" customHeight="1">
      <c r="A1014" s="14"/>
      <c r="B1014" s="257"/>
      <c r="C1014" s="82"/>
      <c r="D1014" s="1805"/>
      <c r="E1014" s="1806"/>
      <c r="F1014" s="1806"/>
      <c r="G1014" s="1806"/>
      <c r="H1014" s="1806"/>
      <c r="I1014" s="1806"/>
      <c r="J1014" s="1806"/>
      <c r="K1014" s="1806"/>
      <c r="L1014" s="1806"/>
      <c r="M1014" s="1806"/>
      <c r="N1014" s="1806"/>
      <c r="O1014" s="1806"/>
      <c r="P1014" s="1806"/>
      <c r="Q1014" s="1806"/>
      <c r="R1014" s="1806"/>
      <c r="S1014" s="1806"/>
      <c r="T1014" s="1806"/>
      <c r="U1014" s="1806"/>
      <c r="V1014" s="1806"/>
      <c r="W1014" s="1806"/>
      <c r="X1014" s="1806"/>
      <c r="Y1014" s="1806"/>
      <c r="Z1014" s="1806"/>
      <c r="AA1014" s="1806"/>
      <c r="AB1014" s="1806"/>
      <c r="AC1014" s="1806"/>
      <c r="AD1014" s="1806"/>
      <c r="AE1014" s="1807"/>
      <c r="AF1014" s="73"/>
      <c r="AG1014" s="14"/>
      <c r="AH1014" s="14"/>
      <c r="AI1014" s="83"/>
      <c r="AJ1014" s="1752"/>
      <c r="AK1014" s="1753"/>
      <c r="AL1014" s="1753"/>
      <c r="AM1014" s="1753"/>
      <c r="AN1014" s="1753"/>
      <c r="AO1014" s="1753"/>
      <c r="AP1014" s="1753"/>
      <c r="AQ1014" s="1754"/>
      <c r="AR1014" s="68"/>
      <c r="AS1014" s="68"/>
      <c r="AT1014" s="68"/>
      <c r="AU1014" s="68"/>
      <c r="AV1014" s="68"/>
      <c r="AW1014" s="68"/>
      <c r="AX1014" s="68"/>
      <c r="AY1014" s="909">
        <f>ROUNDDOWN(X1057/I1057,2)</f>
        <v>0.1</v>
      </c>
      <c r="AZ1014" s="34"/>
      <c r="BB1014" s="34"/>
    </row>
    <row r="1015" spans="1:55" ht="13" customHeight="1">
      <c r="A1015" s="14"/>
      <c r="B1015" s="75"/>
      <c r="C1015" s="76"/>
      <c r="D1015" s="1830"/>
      <c r="E1015" s="1831"/>
      <c r="F1015" s="1831"/>
      <c r="G1015" s="1831"/>
      <c r="H1015" s="1831"/>
      <c r="I1015" s="1831"/>
      <c r="J1015" s="1831"/>
      <c r="K1015" s="1831"/>
      <c r="L1015" s="1831"/>
      <c r="M1015" s="1831"/>
      <c r="N1015" s="1831"/>
      <c r="O1015" s="1831"/>
      <c r="P1015" s="1831"/>
      <c r="Q1015" s="1831"/>
      <c r="R1015" s="1831"/>
      <c r="S1015" s="1831"/>
      <c r="T1015" s="1831"/>
      <c r="U1015" s="1831"/>
      <c r="V1015" s="1831"/>
      <c r="W1015" s="1831"/>
      <c r="X1015" s="1831"/>
      <c r="Y1015" s="1831"/>
      <c r="Z1015" s="1831"/>
      <c r="AA1015" s="1831"/>
      <c r="AB1015" s="1831"/>
      <c r="AC1015" s="1831"/>
      <c r="AD1015" s="1831"/>
      <c r="AE1015" s="1832"/>
      <c r="AF1015" s="77"/>
      <c r="AG1015" s="7"/>
      <c r="AH1015" s="7"/>
      <c r="AI1015" s="78"/>
      <c r="AJ1015" s="1761"/>
      <c r="AK1015" s="1762"/>
      <c r="AL1015" s="1762"/>
      <c r="AM1015" s="1762"/>
      <c r="AN1015" s="1762"/>
      <c r="AO1015" s="1762"/>
      <c r="AP1015" s="1762"/>
      <c r="AQ1015" s="1763"/>
      <c r="AR1015" s="68"/>
      <c r="AS1015" s="68"/>
      <c r="AT1015" s="68"/>
      <c r="AU1015" s="68"/>
      <c r="AV1015" s="68"/>
      <c r="AW1015" s="68"/>
      <c r="AX1015" s="68"/>
      <c r="AY1015" s="909">
        <f>ROUNDDOWN(X1061/I1061,2)</f>
        <v>0.1</v>
      </c>
      <c r="AZ1015" s="34"/>
      <c r="BB1015" s="34"/>
    </row>
    <row r="1016" spans="1:55" ht="13" customHeight="1">
      <c r="A1016" s="14"/>
      <c r="B1016" s="255"/>
      <c r="C1016" s="80" t="s">
        <v>671</v>
      </c>
      <c r="D1016" s="1731" t="s">
        <v>1670</v>
      </c>
      <c r="E1016" s="1732"/>
      <c r="F1016" s="1732"/>
      <c r="G1016" s="1732"/>
      <c r="H1016" s="1732"/>
      <c r="I1016" s="1732"/>
      <c r="J1016" s="1732"/>
      <c r="K1016" s="1732"/>
      <c r="L1016" s="1732"/>
      <c r="M1016" s="1732"/>
      <c r="N1016" s="1732"/>
      <c r="O1016" s="1732"/>
      <c r="P1016" s="1732"/>
      <c r="Q1016" s="1732"/>
      <c r="R1016" s="1732"/>
      <c r="S1016" s="1732"/>
      <c r="T1016" s="1732"/>
      <c r="U1016" s="1732"/>
      <c r="V1016" s="1732"/>
      <c r="W1016" s="1732"/>
      <c r="X1016" s="1732"/>
      <c r="Y1016" s="1732"/>
      <c r="Z1016" s="1732"/>
      <c r="AA1016" s="1732"/>
      <c r="AB1016" s="1732"/>
      <c r="AC1016" s="1732"/>
      <c r="AD1016" s="1732"/>
      <c r="AE1016" s="1733"/>
      <c r="AF1016" s="86"/>
      <c r="AG1016" s="1776" t="s">
        <v>668</v>
      </c>
      <c r="AH1016" s="1777"/>
      <c r="AI1016" s="87"/>
      <c r="AJ1016" s="1749">
        <f>ROUND(IF(AG1016="yes",AJ1001*0.1,0),0)</f>
        <v>0</v>
      </c>
      <c r="AK1016" s="1750"/>
      <c r="AL1016" s="1750"/>
      <c r="AM1016" s="1750"/>
      <c r="AN1016" s="1750"/>
      <c r="AO1016" s="1750"/>
      <c r="AP1016" s="1750"/>
      <c r="AQ1016" s="1751"/>
      <c r="AR1016" s="68"/>
      <c r="AS1016" s="68"/>
      <c r="AT1016" s="68"/>
      <c r="AU1016" s="68"/>
      <c r="AV1016" s="68"/>
      <c r="AW1016" s="68"/>
      <c r="AX1016" s="68"/>
      <c r="BB1016" s="34"/>
    </row>
    <row r="1017" spans="1:55" ht="13" customHeight="1">
      <c r="A1017" s="14"/>
      <c r="B1017" s="73"/>
      <c r="C1017" s="74"/>
      <c r="D1017" s="1755" t="s">
        <v>1283</v>
      </c>
      <c r="E1017" s="1756"/>
      <c r="F1017" s="1756"/>
      <c r="G1017" s="1756"/>
      <c r="H1017" s="1756"/>
      <c r="I1017" s="1756"/>
      <c r="J1017" s="1756"/>
      <c r="K1017" s="1756"/>
      <c r="L1017" s="1756"/>
      <c r="M1017" s="1756"/>
      <c r="N1017" s="1756"/>
      <c r="O1017" s="1756"/>
      <c r="P1017" s="1756"/>
      <c r="Q1017" s="1756"/>
      <c r="R1017" s="1756"/>
      <c r="S1017" s="1756"/>
      <c r="T1017" s="1756"/>
      <c r="U1017" s="1756"/>
      <c r="V1017" s="1756"/>
      <c r="W1017" s="1756"/>
      <c r="X1017" s="1756"/>
      <c r="Y1017" s="1756"/>
      <c r="Z1017" s="1756"/>
      <c r="AA1017" s="1756"/>
      <c r="AB1017" s="1756"/>
      <c r="AC1017" s="1756"/>
      <c r="AD1017" s="1756"/>
      <c r="AE1017" s="1757"/>
      <c r="AF1017" s="73"/>
      <c r="AI1017" s="83"/>
      <c r="AJ1017" s="1752"/>
      <c r="AK1017" s="1753"/>
      <c r="AL1017" s="1753"/>
      <c r="AM1017" s="1753"/>
      <c r="AN1017" s="1753"/>
      <c r="AO1017" s="1753"/>
      <c r="AP1017" s="1753"/>
      <c r="AQ1017" s="1754"/>
      <c r="AR1017" s="68"/>
      <c r="AS1017" s="68"/>
      <c r="AT1017" s="68"/>
      <c r="AU1017" s="68"/>
      <c r="AV1017" s="68"/>
      <c r="AW1017" s="68"/>
      <c r="AX1017" s="68"/>
    </row>
    <row r="1018" spans="1:55" ht="13" customHeight="1">
      <c r="A1018" s="14"/>
      <c r="B1018" s="73"/>
      <c r="C1018" s="74"/>
      <c r="D1018" s="1755"/>
      <c r="E1018" s="1756"/>
      <c r="F1018" s="1756"/>
      <c r="G1018" s="1756"/>
      <c r="H1018" s="1756"/>
      <c r="I1018" s="1756"/>
      <c r="J1018" s="1756"/>
      <c r="K1018" s="1756"/>
      <c r="L1018" s="1756"/>
      <c r="M1018" s="1756"/>
      <c r="N1018" s="1756"/>
      <c r="O1018" s="1756"/>
      <c r="P1018" s="1756"/>
      <c r="Q1018" s="1756"/>
      <c r="R1018" s="1756"/>
      <c r="S1018" s="1756"/>
      <c r="T1018" s="1756"/>
      <c r="U1018" s="1756"/>
      <c r="V1018" s="1756"/>
      <c r="W1018" s="1756"/>
      <c r="X1018" s="1756"/>
      <c r="Y1018" s="1756"/>
      <c r="Z1018" s="1756"/>
      <c r="AA1018" s="1756"/>
      <c r="AB1018" s="1756"/>
      <c r="AC1018" s="1756"/>
      <c r="AD1018" s="1756"/>
      <c r="AE1018" s="1757"/>
      <c r="AF1018" s="73"/>
      <c r="AG1018" s="14"/>
      <c r="AH1018" s="14"/>
      <c r="AI1018" s="83"/>
      <c r="AJ1018" s="1752"/>
      <c r="AK1018" s="1753"/>
      <c r="AL1018" s="1753"/>
      <c r="AM1018" s="1753"/>
      <c r="AN1018" s="1753"/>
      <c r="AO1018" s="1753"/>
      <c r="AP1018" s="1753"/>
      <c r="AQ1018" s="1754"/>
      <c r="AR1018" s="68"/>
      <c r="AS1018" s="68"/>
      <c r="AT1018" s="68"/>
      <c r="AU1018" s="68"/>
      <c r="AV1018" s="68"/>
      <c r="AW1018" s="68"/>
      <c r="AX1018" s="68"/>
    </row>
    <row r="1019" spans="1:55" ht="13" customHeight="1">
      <c r="A1019" s="14"/>
      <c r="B1019" s="85"/>
      <c r="C1019" s="76"/>
      <c r="D1019" s="1758"/>
      <c r="E1019" s="1759"/>
      <c r="F1019" s="1759"/>
      <c r="G1019" s="1759"/>
      <c r="H1019" s="1759"/>
      <c r="I1019" s="1759"/>
      <c r="J1019" s="1759"/>
      <c r="K1019" s="1759"/>
      <c r="L1019" s="1759"/>
      <c r="M1019" s="1759"/>
      <c r="N1019" s="1759"/>
      <c r="O1019" s="1759"/>
      <c r="P1019" s="1759"/>
      <c r="Q1019" s="1759"/>
      <c r="R1019" s="1759"/>
      <c r="S1019" s="1759"/>
      <c r="T1019" s="1759"/>
      <c r="U1019" s="1759"/>
      <c r="V1019" s="1759"/>
      <c r="W1019" s="1759"/>
      <c r="X1019" s="1759"/>
      <c r="Y1019" s="1759"/>
      <c r="Z1019" s="1759"/>
      <c r="AA1019" s="1759"/>
      <c r="AB1019" s="1759"/>
      <c r="AC1019" s="1759"/>
      <c r="AD1019" s="1759"/>
      <c r="AE1019" s="1760"/>
      <c r="AF1019" s="77"/>
      <c r="AG1019" s="7"/>
      <c r="AH1019" s="7"/>
      <c r="AI1019" s="78"/>
      <c r="AJ1019" s="1761"/>
      <c r="AK1019" s="1762"/>
      <c r="AL1019" s="1762"/>
      <c r="AM1019" s="1762"/>
      <c r="AN1019" s="1762"/>
      <c r="AO1019" s="1762"/>
      <c r="AP1019" s="1762"/>
      <c r="AQ1019" s="1763"/>
      <c r="AR1019" s="68"/>
      <c r="AS1019" s="68"/>
      <c r="AT1019" s="68"/>
      <c r="AU1019" s="68"/>
      <c r="AV1019" s="68"/>
      <c r="AW1019" s="68"/>
      <c r="AX1019" s="68"/>
    </row>
    <row r="1020" spans="1:55" ht="13" customHeight="1">
      <c r="A1020" s="14"/>
      <c r="B1020" s="79"/>
      <c r="C1020" s="80" t="s">
        <v>212</v>
      </c>
      <c r="D1020" s="1731" t="s">
        <v>1285</v>
      </c>
      <c r="E1020" s="1732"/>
      <c r="F1020" s="1732"/>
      <c r="G1020" s="1732"/>
      <c r="H1020" s="1732"/>
      <c r="I1020" s="1732"/>
      <c r="J1020" s="1732"/>
      <c r="K1020" s="1732"/>
      <c r="L1020" s="1732"/>
      <c r="M1020" s="1732"/>
      <c r="N1020" s="1732"/>
      <c r="O1020" s="1732"/>
      <c r="P1020" s="1732"/>
      <c r="Q1020" s="1732"/>
      <c r="R1020" s="1732"/>
      <c r="S1020" s="1732"/>
      <c r="T1020" s="1732"/>
      <c r="U1020" s="1732"/>
      <c r="V1020" s="1732"/>
      <c r="W1020" s="1732"/>
      <c r="X1020" s="1732"/>
      <c r="Y1020" s="1732"/>
      <c r="Z1020" s="1732"/>
      <c r="AA1020" s="1732"/>
      <c r="AB1020" s="1732"/>
      <c r="AC1020" s="1732"/>
      <c r="AD1020" s="1732"/>
      <c r="AE1020" s="1733"/>
      <c r="AF1020" s="79"/>
      <c r="AG1020" s="1776" t="s">
        <v>668</v>
      </c>
      <c r="AH1020" s="1777"/>
      <c r="AI1020" s="87"/>
      <c r="AJ1020" s="1749">
        <f>ROUND(IF(AG1020="yes",AJ1001*0.02,0),0)</f>
        <v>0</v>
      </c>
      <c r="AK1020" s="1750"/>
      <c r="AL1020" s="1750"/>
      <c r="AM1020" s="1750"/>
      <c r="AN1020" s="1750"/>
      <c r="AO1020" s="1750"/>
      <c r="AP1020" s="1750"/>
      <c r="AQ1020" s="1751"/>
      <c r="AR1020" s="68"/>
      <c r="AS1020" s="68"/>
      <c r="AT1020" s="68"/>
      <c r="AU1020" s="68"/>
      <c r="AV1020" s="68"/>
      <c r="AW1020" s="68"/>
      <c r="AX1020" s="68"/>
    </row>
    <row r="1021" spans="1:55" ht="14.25" customHeight="1">
      <c r="A1021" s="14"/>
      <c r="B1021" s="73"/>
      <c r="C1021" s="74"/>
      <c r="D1021" s="1758" t="s">
        <v>1286</v>
      </c>
      <c r="E1021" s="1759"/>
      <c r="F1021" s="1759"/>
      <c r="G1021" s="1759"/>
      <c r="H1021" s="1759"/>
      <c r="I1021" s="1759"/>
      <c r="J1021" s="1759"/>
      <c r="K1021" s="1759"/>
      <c r="L1021" s="1759"/>
      <c r="M1021" s="1759"/>
      <c r="N1021" s="1759"/>
      <c r="O1021" s="1759"/>
      <c r="P1021" s="1759"/>
      <c r="Q1021" s="1759"/>
      <c r="R1021" s="1759"/>
      <c r="S1021" s="1759"/>
      <c r="T1021" s="1759"/>
      <c r="U1021" s="1759"/>
      <c r="V1021" s="1759"/>
      <c r="W1021" s="1759"/>
      <c r="X1021" s="1759"/>
      <c r="Y1021" s="1759"/>
      <c r="Z1021" s="1759"/>
      <c r="AA1021" s="1759"/>
      <c r="AB1021" s="1759"/>
      <c r="AC1021" s="1759"/>
      <c r="AD1021" s="1759"/>
      <c r="AE1021" s="1760"/>
      <c r="AF1021" s="77"/>
      <c r="AG1021" s="7"/>
      <c r="AH1021" s="7"/>
      <c r="AI1021" s="78"/>
      <c r="AJ1021" s="1761"/>
      <c r="AK1021" s="1762"/>
      <c r="AL1021" s="1762"/>
      <c r="AM1021" s="1762"/>
      <c r="AN1021" s="1762"/>
      <c r="AO1021" s="1762"/>
      <c r="AP1021" s="1762"/>
      <c r="AQ1021" s="1763"/>
      <c r="AR1021" s="68"/>
      <c r="AS1021" s="68"/>
      <c r="AT1021" s="68"/>
      <c r="AU1021" s="68"/>
      <c r="AV1021" s="68"/>
      <c r="AW1021" s="68"/>
      <c r="AX1021" s="3" t="s">
        <v>1816</v>
      </c>
      <c r="AZ1021" s="3" t="s">
        <v>2532</v>
      </c>
    </row>
    <row r="1022" spans="1:55" ht="13" customHeight="1">
      <c r="A1022" s="14"/>
      <c r="B1022" s="79"/>
      <c r="C1022" s="80" t="s">
        <v>215</v>
      </c>
      <c r="D1022" s="1731" t="s">
        <v>1287</v>
      </c>
      <c r="E1022" s="1732"/>
      <c r="F1022" s="1732"/>
      <c r="G1022" s="1732"/>
      <c r="H1022" s="1732"/>
      <c r="I1022" s="1732"/>
      <c r="J1022" s="1732"/>
      <c r="K1022" s="1732"/>
      <c r="L1022" s="1732"/>
      <c r="M1022" s="1732"/>
      <c r="N1022" s="1732"/>
      <c r="O1022" s="1732"/>
      <c r="P1022" s="1732"/>
      <c r="Q1022" s="1732"/>
      <c r="R1022" s="1732"/>
      <c r="S1022" s="1732"/>
      <c r="T1022" s="1732"/>
      <c r="U1022" s="1732"/>
      <c r="V1022" s="1732"/>
      <c r="W1022" s="1732"/>
      <c r="X1022" s="1732"/>
      <c r="Y1022" s="1732"/>
      <c r="Z1022" s="1732"/>
      <c r="AA1022" s="1732"/>
      <c r="AB1022" s="1732"/>
      <c r="AC1022" s="1732"/>
      <c r="AD1022" s="1732"/>
      <c r="AE1022" s="1733"/>
      <c r="AF1022" s="79"/>
      <c r="AG1022" s="1776" t="s">
        <v>668</v>
      </c>
      <c r="AH1022" s="1777"/>
      <c r="AI1022" s="79"/>
      <c r="AJ1022" s="1749">
        <f>ROUND(IF(AG1022="yes",AJ1001*0.02,0),0)</f>
        <v>0</v>
      </c>
      <c r="AK1022" s="1750"/>
      <c r="AL1022" s="1750"/>
      <c r="AM1022" s="1750"/>
      <c r="AN1022" s="1750"/>
      <c r="AO1022" s="1750"/>
      <c r="AP1022" s="1750"/>
      <c r="AQ1022" s="1751"/>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55" t="s">
        <v>1288</v>
      </c>
      <c r="E1023" s="1756"/>
      <c r="F1023" s="1756"/>
      <c r="G1023" s="1756"/>
      <c r="H1023" s="1756"/>
      <c r="I1023" s="1756"/>
      <c r="J1023" s="1756"/>
      <c r="K1023" s="1756"/>
      <c r="L1023" s="1756"/>
      <c r="M1023" s="1756"/>
      <c r="N1023" s="1756"/>
      <c r="O1023" s="1756"/>
      <c r="P1023" s="1756"/>
      <c r="Q1023" s="1756"/>
      <c r="R1023" s="1756"/>
      <c r="S1023" s="1756"/>
      <c r="T1023" s="1756"/>
      <c r="U1023" s="1756"/>
      <c r="V1023" s="1756"/>
      <c r="W1023" s="1756"/>
      <c r="X1023" s="1756"/>
      <c r="Y1023" s="1756"/>
      <c r="Z1023" s="1756"/>
      <c r="AA1023" s="1756"/>
      <c r="AB1023" s="1756"/>
      <c r="AC1023" s="1756"/>
      <c r="AD1023" s="1756"/>
      <c r="AE1023" s="1757"/>
      <c r="AF1023" s="1866" t="str">
        <f>IF(AND(AG1022="yes",T212&lt;&gt;1),"The project may not be eligible for this boost","")</f>
        <v/>
      </c>
      <c r="AG1023" s="1867"/>
      <c r="AH1023" s="1867"/>
      <c r="AI1023" s="1868"/>
      <c r="AJ1023" s="1752"/>
      <c r="AK1023" s="1753"/>
      <c r="AL1023" s="1753"/>
      <c r="AM1023" s="1753"/>
      <c r="AN1023" s="1753"/>
      <c r="AO1023" s="1753"/>
      <c r="AP1023" s="1753"/>
      <c r="AQ1023" s="1754"/>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58"/>
      <c r="E1024" s="1759"/>
      <c r="F1024" s="1759"/>
      <c r="G1024" s="1759"/>
      <c r="H1024" s="1759"/>
      <c r="I1024" s="1759"/>
      <c r="J1024" s="1759"/>
      <c r="K1024" s="1759"/>
      <c r="L1024" s="1759"/>
      <c r="M1024" s="1759"/>
      <c r="N1024" s="1759"/>
      <c r="O1024" s="1759"/>
      <c r="P1024" s="1759"/>
      <c r="Q1024" s="1759"/>
      <c r="R1024" s="1759"/>
      <c r="S1024" s="1759"/>
      <c r="T1024" s="1759"/>
      <c r="U1024" s="1759"/>
      <c r="V1024" s="1759"/>
      <c r="W1024" s="1759"/>
      <c r="X1024" s="1759"/>
      <c r="Y1024" s="1759"/>
      <c r="Z1024" s="1759"/>
      <c r="AA1024" s="1759"/>
      <c r="AB1024" s="1759"/>
      <c r="AC1024" s="1759"/>
      <c r="AD1024" s="1759"/>
      <c r="AE1024" s="1760"/>
      <c r="AF1024" s="1869"/>
      <c r="AG1024" s="1870"/>
      <c r="AH1024" s="1870"/>
      <c r="AI1024" s="1871"/>
      <c r="AJ1024" s="1761"/>
      <c r="AK1024" s="1762"/>
      <c r="AL1024" s="1762"/>
      <c r="AM1024" s="1762"/>
      <c r="AN1024" s="1762"/>
      <c r="AO1024" s="1762"/>
      <c r="AP1024" s="1762"/>
      <c r="AQ1024" s="1763"/>
      <c r="AR1024" s="68"/>
      <c r="AS1024" s="68"/>
      <c r="AT1024" s="68"/>
      <c r="AU1024" s="68"/>
      <c r="AV1024" s="68"/>
      <c r="AW1024" s="68"/>
      <c r="AX1024" s="3">
        <v>3</v>
      </c>
      <c r="AY1024" s="200">
        <f t="shared" si="55"/>
        <v>0</v>
      </c>
      <c r="AZ1024" s="1189">
        <v>0.05</v>
      </c>
    </row>
    <row r="1025" spans="1:52" ht="13" customHeight="1">
      <c r="A1025" s="14"/>
      <c r="B1025" s="79"/>
      <c r="C1025" s="80" t="s">
        <v>218</v>
      </c>
      <c r="D1025" s="1770" t="s">
        <v>2189</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76" t="s">
        <v>668</v>
      </c>
      <c r="AH1025" s="1777"/>
      <c r="AI1025" s="87"/>
      <c r="AJ1025" s="1749">
        <f>IF(AG1025="yes",AJ1001*AY1033,0)</f>
        <v>0</v>
      </c>
      <c r="AK1025" s="1750"/>
      <c r="AL1025" s="1750"/>
      <c r="AM1025" s="1750"/>
      <c r="AN1025" s="1750"/>
      <c r="AO1025" s="1750"/>
      <c r="AP1025" s="1750"/>
      <c r="AQ1025" s="1751"/>
      <c r="AR1025" s="68"/>
      <c r="AS1025" s="68"/>
      <c r="AT1025" s="68"/>
      <c r="AU1025" s="68"/>
      <c r="AV1025" s="68"/>
      <c r="AW1025" s="68"/>
      <c r="AX1025" s="3">
        <v>4</v>
      </c>
      <c r="AY1025" s="200">
        <f t="shared" si="55"/>
        <v>0</v>
      </c>
      <c r="AZ1025" s="1189">
        <v>0.02</v>
      </c>
    </row>
    <row r="1026" spans="1:52" ht="13" customHeight="1">
      <c r="A1026" s="14"/>
      <c r="B1026" s="73"/>
      <c r="C1026" s="74"/>
      <c r="D1026" s="1755" t="s">
        <v>2598</v>
      </c>
      <c r="E1026" s="1756"/>
      <c r="F1026" s="1756"/>
      <c r="G1026" s="1756"/>
      <c r="H1026" s="1756"/>
      <c r="I1026" s="1756"/>
      <c r="J1026" s="1756"/>
      <c r="K1026" s="1756"/>
      <c r="L1026" s="1756"/>
      <c r="M1026" s="1756"/>
      <c r="N1026" s="1756"/>
      <c r="O1026" s="1756"/>
      <c r="P1026" s="1756"/>
      <c r="Q1026" s="1756"/>
      <c r="R1026" s="1756"/>
      <c r="S1026" s="1756"/>
      <c r="T1026" s="1756"/>
      <c r="U1026" s="1756"/>
      <c r="V1026" s="1756"/>
      <c r="W1026" s="1756"/>
      <c r="X1026" s="1756"/>
      <c r="Y1026" s="1756"/>
      <c r="Z1026" s="1756"/>
      <c r="AA1026" s="1756"/>
      <c r="AB1026" s="1756"/>
      <c r="AC1026" s="1756"/>
      <c r="AD1026" s="1756"/>
      <c r="AE1026" s="1757"/>
      <c r="AF1026" s="1860" t="str">
        <f>IF(AND(AG1025="Yes",AY1033=0),AY1036,"")</f>
        <v/>
      </c>
      <c r="AG1026" s="1861"/>
      <c r="AH1026" s="1861"/>
      <c r="AI1026" s="1862"/>
      <c r="AJ1026" s="1752"/>
      <c r="AK1026" s="1753"/>
      <c r="AL1026" s="1753"/>
      <c r="AM1026" s="1753"/>
      <c r="AN1026" s="1753"/>
      <c r="AO1026" s="1753"/>
      <c r="AP1026" s="1753"/>
      <c r="AQ1026" s="1754"/>
      <c r="AR1026" s="68"/>
      <c r="AS1026" s="68"/>
      <c r="AT1026" s="68"/>
      <c r="AU1026" s="68"/>
      <c r="AV1026" s="68"/>
      <c r="AW1026" s="68"/>
      <c r="AX1026" s="3">
        <v>5</v>
      </c>
      <c r="AY1026" s="200">
        <f t="shared" si="55"/>
        <v>0</v>
      </c>
      <c r="AZ1026" s="1189">
        <v>0.04</v>
      </c>
    </row>
    <row r="1027" spans="1:52" ht="13" customHeight="1">
      <c r="A1027" s="14"/>
      <c r="B1027" s="73"/>
      <c r="C1027" s="74"/>
      <c r="D1027" s="1755"/>
      <c r="E1027" s="1756"/>
      <c r="F1027" s="1756"/>
      <c r="G1027" s="1756"/>
      <c r="H1027" s="1756"/>
      <c r="I1027" s="1756"/>
      <c r="J1027" s="1756"/>
      <c r="K1027" s="1756"/>
      <c r="L1027" s="1756"/>
      <c r="M1027" s="1756"/>
      <c r="N1027" s="1756"/>
      <c r="O1027" s="1756"/>
      <c r="P1027" s="1756"/>
      <c r="Q1027" s="1756"/>
      <c r="R1027" s="1756"/>
      <c r="S1027" s="1756"/>
      <c r="T1027" s="1756"/>
      <c r="U1027" s="1756"/>
      <c r="V1027" s="1756"/>
      <c r="W1027" s="1756"/>
      <c r="X1027" s="1756"/>
      <c r="Y1027" s="1756"/>
      <c r="Z1027" s="1756"/>
      <c r="AA1027" s="1756"/>
      <c r="AB1027" s="1756"/>
      <c r="AC1027" s="1756"/>
      <c r="AD1027" s="1756"/>
      <c r="AE1027" s="1757"/>
      <c r="AF1027" s="1860"/>
      <c r="AG1027" s="1861"/>
      <c r="AH1027" s="1861"/>
      <c r="AI1027" s="1862"/>
      <c r="AJ1027" s="1752"/>
      <c r="AK1027" s="1753"/>
      <c r="AL1027" s="1753"/>
      <c r="AM1027" s="1753"/>
      <c r="AN1027" s="1753"/>
      <c r="AO1027" s="1753"/>
      <c r="AP1027" s="1753"/>
      <c r="AQ1027" s="1754"/>
      <c r="AR1027" s="68"/>
      <c r="AS1027" s="68"/>
      <c r="AT1027" s="68"/>
      <c r="AU1027" s="68"/>
      <c r="AV1027" s="68"/>
      <c r="AW1027" s="68"/>
      <c r="AX1027" s="3">
        <v>6</v>
      </c>
      <c r="AY1027" s="200">
        <f t="shared" si="55"/>
        <v>0</v>
      </c>
      <c r="AZ1027" s="1189">
        <v>0.04</v>
      </c>
    </row>
    <row r="1028" spans="1:52" ht="13" customHeight="1">
      <c r="A1028" s="14"/>
      <c r="B1028" s="81"/>
      <c r="C1028" s="82"/>
      <c r="D1028" s="1758"/>
      <c r="E1028" s="1759"/>
      <c r="F1028" s="1759"/>
      <c r="G1028" s="1759"/>
      <c r="H1028" s="1759"/>
      <c r="I1028" s="1759"/>
      <c r="J1028" s="1759"/>
      <c r="K1028" s="1759"/>
      <c r="L1028" s="1759"/>
      <c r="M1028" s="1759"/>
      <c r="N1028" s="1759"/>
      <c r="O1028" s="1759"/>
      <c r="P1028" s="1759"/>
      <c r="Q1028" s="1759"/>
      <c r="R1028" s="1759"/>
      <c r="S1028" s="1759"/>
      <c r="T1028" s="1759"/>
      <c r="U1028" s="1759"/>
      <c r="V1028" s="1759"/>
      <c r="W1028" s="1759"/>
      <c r="X1028" s="1759"/>
      <c r="Y1028" s="1759"/>
      <c r="Z1028" s="1759"/>
      <c r="AA1028" s="1759"/>
      <c r="AB1028" s="1759"/>
      <c r="AC1028" s="1759"/>
      <c r="AD1028" s="1759"/>
      <c r="AE1028" s="1760"/>
      <c r="AF1028" s="1863"/>
      <c r="AG1028" s="1864"/>
      <c r="AH1028" s="1864"/>
      <c r="AI1028" s="1865"/>
      <c r="AJ1028" s="1761"/>
      <c r="AK1028" s="1762"/>
      <c r="AL1028" s="1762"/>
      <c r="AM1028" s="1762"/>
      <c r="AN1028" s="1762"/>
      <c r="AO1028" s="1762"/>
      <c r="AP1028" s="1762"/>
      <c r="AQ1028" s="1763"/>
      <c r="AR1028" s="68"/>
      <c r="AS1028" s="68"/>
      <c r="AT1028" s="68"/>
      <c r="AU1028" s="68"/>
      <c r="AV1028" s="68"/>
      <c r="AW1028" s="68"/>
      <c r="AX1028" s="3">
        <v>7</v>
      </c>
      <c r="AY1028" s="200">
        <f t="shared" si="55"/>
        <v>0</v>
      </c>
      <c r="AZ1028" s="1189">
        <v>0.01</v>
      </c>
    </row>
    <row r="1029" spans="1:52" ht="13" customHeight="1">
      <c r="A1029" s="14"/>
      <c r="B1029" s="79"/>
      <c r="C1029" s="80" t="s">
        <v>223</v>
      </c>
      <c r="D1029" s="1796" t="s">
        <v>1289</v>
      </c>
      <c r="E1029" s="1797"/>
      <c r="F1029" s="1797"/>
      <c r="G1029" s="1797"/>
      <c r="H1029" s="1797"/>
      <c r="I1029" s="1797"/>
      <c r="J1029" s="1797"/>
      <c r="K1029" s="1797"/>
      <c r="L1029" s="1797"/>
      <c r="M1029" s="1797"/>
      <c r="N1029" s="1797"/>
      <c r="O1029" s="1797"/>
      <c r="P1029" s="1797"/>
      <c r="Q1029" s="1797"/>
      <c r="R1029" s="1797"/>
      <c r="S1029" s="1797"/>
      <c r="T1029" s="1797"/>
      <c r="U1029" s="1797"/>
      <c r="V1029" s="1797"/>
      <c r="W1029" s="1797"/>
      <c r="X1029" s="1797"/>
      <c r="Y1029" s="1797"/>
      <c r="Z1029" s="1797"/>
      <c r="AA1029" s="1797"/>
      <c r="AB1029" s="1797"/>
      <c r="AC1029" s="1797"/>
      <c r="AD1029" s="1797"/>
      <c r="AE1029" s="1798"/>
      <c r="AF1029" s="79"/>
      <c r="AG1029" s="1776" t="s">
        <v>668</v>
      </c>
      <c r="AH1029" s="1777"/>
      <c r="AI1029" s="87"/>
      <c r="AJ1029" s="1749">
        <f>ROUND(IF(AND(AG1029="Yes",J1033&lt;&gt;"N/A",AF1032&lt;&gt;""),MIN(AF1032,(0.15*AJ1001)),0),0)</f>
        <v>0</v>
      </c>
      <c r="AK1029" s="1750"/>
      <c r="AL1029" s="1750"/>
      <c r="AM1029" s="1750"/>
      <c r="AN1029" s="1750"/>
      <c r="AO1029" s="1750"/>
      <c r="AP1029" s="1750"/>
      <c r="AQ1029" s="1751"/>
      <c r="AR1029" s="68"/>
      <c r="AS1029" s="68"/>
      <c r="AT1029" s="68"/>
      <c r="AU1029" s="68"/>
      <c r="AV1029" s="68"/>
      <c r="AW1029" s="68"/>
      <c r="AX1029" s="3">
        <v>8</v>
      </c>
      <c r="AY1029" s="200">
        <f t="shared" si="55"/>
        <v>0</v>
      </c>
      <c r="AZ1029" s="1189">
        <v>0.01</v>
      </c>
    </row>
    <row r="1030" spans="1:52" ht="13" customHeight="1">
      <c r="A1030" s="14"/>
      <c r="B1030" s="81"/>
      <c r="C1030" s="84"/>
      <c r="D1030" s="1799"/>
      <c r="E1030" s="1800"/>
      <c r="F1030" s="1800"/>
      <c r="G1030" s="1800"/>
      <c r="H1030" s="1800"/>
      <c r="I1030" s="1800"/>
      <c r="J1030" s="1800"/>
      <c r="K1030" s="1800"/>
      <c r="L1030" s="1800"/>
      <c r="M1030" s="1800"/>
      <c r="N1030" s="1800"/>
      <c r="O1030" s="1800"/>
      <c r="P1030" s="1800"/>
      <c r="Q1030" s="1800"/>
      <c r="R1030" s="1800"/>
      <c r="S1030" s="1800"/>
      <c r="T1030" s="1800"/>
      <c r="U1030" s="1800"/>
      <c r="V1030" s="1800"/>
      <c r="W1030" s="1800"/>
      <c r="X1030" s="1800"/>
      <c r="Y1030" s="1800"/>
      <c r="Z1030" s="1800"/>
      <c r="AA1030" s="1800"/>
      <c r="AB1030" s="1800"/>
      <c r="AC1030" s="1800"/>
      <c r="AD1030" s="1800"/>
      <c r="AE1030" s="1801"/>
      <c r="AF1030" s="1821" t="str">
        <f>IF(AG1029="yes","Please Select Type and Enter Amount:","")</f>
        <v/>
      </c>
      <c r="AG1030" s="1822"/>
      <c r="AH1030" s="1822"/>
      <c r="AI1030" s="1823"/>
      <c r="AJ1030" s="1752"/>
      <c r="AK1030" s="1753"/>
      <c r="AL1030" s="1753"/>
      <c r="AM1030" s="1753"/>
      <c r="AN1030" s="1753"/>
      <c r="AO1030" s="1753"/>
      <c r="AP1030" s="1753"/>
      <c r="AQ1030" s="1754"/>
      <c r="AR1030" s="68"/>
      <c r="AS1030" s="68"/>
      <c r="AT1030" s="68"/>
      <c r="AU1030" s="68"/>
      <c r="AV1030" s="68"/>
      <c r="AW1030" s="68"/>
      <c r="AX1030" s="3">
        <v>9</v>
      </c>
      <c r="AY1030" s="200">
        <f t="shared" si="55"/>
        <v>0</v>
      </c>
      <c r="AZ1030" s="1189">
        <v>0.01</v>
      </c>
    </row>
    <row r="1031" spans="1:52" ht="13" customHeight="1">
      <c r="A1031" s="14"/>
      <c r="B1031" s="81"/>
      <c r="C1031" s="84"/>
      <c r="D1031" s="1755" t="s">
        <v>1290</v>
      </c>
      <c r="E1031" s="1756"/>
      <c r="F1031" s="1756"/>
      <c r="G1031" s="1756"/>
      <c r="H1031" s="1756"/>
      <c r="I1031" s="1756"/>
      <c r="J1031" s="1756"/>
      <c r="K1031" s="1756"/>
      <c r="L1031" s="1756"/>
      <c r="M1031" s="1756"/>
      <c r="N1031" s="1756"/>
      <c r="O1031" s="1756"/>
      <c r="P1031" s="1756"/>
      <c r="Q1031" s="1756"/>
      <c r="R1031" s="1756"/>
      <c r="S1031" s="1756"/>
      <c r="T1031" s="1756"/>
      <c r="U1031" s="1756"/>
      <c r="V1031" s="1756"/>
      <c r="W1031" s="1756"/>
      <c r="X1031" s="1756"/>
      <c r="Y1031" s="1756"/>
      <c r="Z1031" s="1756"/>
      <c r="AA1031" s="1756"/>
      <c r="AB1031" s="1756"/>
      <c r="AC1031" s="1756"/>
      <c r="AD1031" s="1756"/>
      <c r="AE1031" s="1757"/>
      <c r="AF1031" s="1821"/>
      <c r="AG1031" s="1822"/>
      <c r="AH1031" s="1822"/>
      <c r="AI1031" s="1823"/>
      <c r="AJ1031" s="1752"/>
      <c r="AK1031" s="1753"/>
      <c r="AL1031" s="1753"/>
      <c r="AM1031" s="1753"/>
      <c r="AN1031" s="1753"/>
      <c r="AO1031" s="1753"/>
      <c r="AP1031" s="1753"/>
      <c r="AQ1031" s="1754"/>
      <c r="AR1031" s="68"/>
      <c r="AS1031" s="68"/>
      <c r="AT1031" s="68"/>
      <c r="AU1031" s="68"/>
      <c r="AV1031" s="68"/>
      <c r="AW1031" s="68"/>
      <c r="AX1031" s="3">
        <v>10</v>
      </c>
      <c r="AY1031" s="200">
        <f t="shared" si="55"/>
        <v>0</v>
      </c>
      <c r="AZ1031" s="1189">
        <v>0.02</v>
      </c>
    </row>
    <row r="1032" spans="1:52" ht="13" customHeight="1">
      <c r="A1032" s="14"/>
      <c r="B1032" s="81"/>
      <c r="C1032" s="84"/>
      <c r="D1032" s="1755"/>
      <c r="E1032" s="1756"/>
      <c r="F1032" s="1756"/>
      <c r="G1032" s="1756"/>
      <c r="H1032" s="1756"/>
      <c r="I1032" s="1756"/>
      <c r="J1032" s="1756"/>
      <c r="K1032" s="1756"/>
      <c r="L1032" s="1756"/>
      <c r="M1032" s="1756"/>
      <c r="N1032" s="1756"/>
      <c r="O1032" s="1756"/>
      <c r="P1032" s="1756"/>
      <c r="Q1032" s="1756"/>
      <c r="R1032" s="1756"/>
      <c r="S1032" s="1756"/>
      <c r="T1032" s="1756"/>
      <c r="U1032" s="1756"/>
      <c r="V1032" s="1756"/>
      <c r="W1032" s="1756"/>
      <c r="X1032" s="1756"/>
      <c r="Y1032" s="1756"/>
      <c r="Z1032" s="1756"/>
      <c r="AA1032" s="1756"/>
      <c r="AB1032" s="1756"/>
      <c r="AC1032" s="1756"/>
      <c r="AD1032" s="1756"/>
      <c r="AE1032" s="1757"/>
      <c r="AF1032" s="1817"/>
      <c r="AG1032" s="1817"/>
      <c r="AH1032" s="1817"/>
      <c r="AI1032" s="1817"/>
      <c r="AJ1032" s="1752"/>
      <c r="AK1032" s="1753"/>
      <c r="AL1032" s="1753"/>
      <c r="AM1032" s="1753"/>
      <c r="AN1032" s="1753"/>
      <c r="AO1032" s="1753"/>
      <c r="AP1032" s="1753"/>
      <c r="AQ1032" s="1754"/>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856" t="s">
        <v>590</v>
      </c>
      <c r="K1033" s="1857"/>
      <c r="L1033" s="1857"/>
      <c r="M1033" s="1857"/>
      <c r="N1033" s="1857"/>
      <c r="O1033" s="1857"/>
      <c r="P1033" s="1857"/>
      <c r="Q1033" s="1857"/>
      <c r="R1033" s="1857"/>
      <c r="S1033" s="1857"/>
      <c r="T1033" s="1857"/>
      <c r="U1033" s="1857"/>
      <c r="V1033" s="1857"/>
      <c r="W1033" s="1857"/>
      <c r="X1033" s="1857"/>
      <c r="Y1033" s="1857"/>
      <c r="Z1033" s="1857"/>
      <c r="AA1033" s="1857"/>
      <c r="AB1033" s="1857"/>
      <c r="AC1033" s="1857"/>
      <c r="AD1033" s="1857"/>
      <c r="AE1033" s="1858"/>
      <c r="AF1033" s="1817"/>
      <c r="AG1033" s="1817"/>
      <c r="AH1033" s="1817"/>
      <c r="AI1033" s="1817"/>
      <c r="AJ1033" s="1761"/>
      <c r="AK1033" s="1762"/>
      <c r="AL1033" s="1762"/>
      <c r="AM1033" s="1762"/>
      <c r="AN1033" s="1762"/>
      <c r="AO1033" s="1762"/>
      <c r="AP1033" s="1762"/>
      <c r="AQ1033" s="1763"/>
      <c r="AR1033" s="68"/>
      <c r="AS1033" s="68"/>
      <c r="AT1033" s="68"/>
      <c r="AU1033" s="68"/>
      <c r="AV1033" s="68"/>
      <c r="AW1033" s="68"/>
      <c r="AX1033" s="1027" t="s">
        <v>2531</v>
      </c>
      <c r="AY1033" s="201">
        <f>IF(SUM(AY1022:AY1032)&lt;=0.2,SUM(AY1022:AY1032),0.2)</f>
        <v>0</v>
      </c>
    </row>
    <row r="1034" spans="1:52" ht="13" customHeight="1">
      <c r="A1034" s="14"/>
      <c r="B1034" s="79"/>
      <c r="C1034" s="80" t="s">
        <v>229</v>
      </c>
      <c r="D1034" s="1731" t="s">
        <v>1291</v>
      </c>
      <c r="E1034" s="1732"/>
      <c r="F1034" s="1732"/>
      <c r="G1034" s="1732"/>
      <c r="H1034" s="1732"/>
      <c r="I1034" s="1732"/>
      <c r="J1034" s="1732"/>
      <c r="K1034" s="1732"/>
      <c r="L1034" s="1732"/>
      <c r="M1034" s="1732"/>
      <c r="N1034" s="1732"/>
      <c r="O1034" s="1732"/>
      <c r="P1034" s="1732"/>
      <c r="Q1034" s="1732"/>
      <c r="R1034" s="1732"/>
      <c r="S1034" s="1732"/>
      <c r="T1034" s="1732"/>
      <c r="U1034" s="1732"/>
      <c r="V1034" s="1732"/>
      <c r="W1034" s="1732"/>
      <c r="X1034" s="1732"/>
      <c r="Y1034" s="1732"/>
      <c r="Z1034" s="1732"/>
      <c r="AA1034" s="1732"/>
      <c r="AB1034" s="1732"/>
      <c r="AC1034" s="1732"/>
      <c r="AD1034" s="1732"/>
      <c r="AE1034" s="1733"/>
      <c r="AF1034" s="79"/>
      <c r="AG1034" s="1776" t="s">
        <v>544</v>
      </c>
      <c r="AH1034" s="1777"/>
      <c r="AI1034" s="87"/>
      <c r="AJ1034" s="1749">
        <f>ROUND(IF(AG1034="Yes",AF1036,0),0)</f>
        <v>633557</v>
      </c>
      <c r="AK1034" s="1750"/>
      <c r="AL1034" s="1750"/>
      <c r="AM1034" s="1750"/>
      <c r="AN1034" s="1750"/>
      <c r="AO1034" s="1750"/>
      <c r="AP1034" s="1750"/>
      <c r="AQ1034" s="1751"/>
      <c r="AR1034" s="68"/>
      <c r="AS1034" s="68"/>
      <c r="AT1034" s="68"/>
      <c r="AU1034" s="68"/>
      <c r="AV1034" s="68"/>
      <c r="AW1034" s="68"/>
      <c r="AX1034" s="68"/>
      <c r="AY1034" s="68"/>
    </row>
    <row r="1035" spans="1:52" ht="13" customHeight="1">
      <c r="A1035" s="14"/>
      <c r="B1035" s="73"/>
      <c r="C1035" s="74"/>
      <c r="D1035" s="1755" t="s">
        <v>1677</v>
      </c>
      <c r="E1035" s="1756"/>
      <c r="F1035" s="1756"/>
      <c r="G1035" s="1756"/>
      <c r="H1035" s="1756"/>
      <c r="I1035" s="1756"/>
      <c r="J1035" s="1756"/>
      <c r="K1035" s="1756"/>
      <c r="L1035" s="1756"/>
      <c r="M1035" s="1756"/>
      <c r="N1035" s="1756"/>
      <c r="O1035" s="1756"/>
      <c r="P1035" s="1756"/>
      <c r="Q1035" s="1756"/>
      <c r="R1035" s="1756"/>
      <c r="S1035" s="1756"/>
      <c r="T1035" s="1756"/>
      <c r="U1035" s="1756"/>
      <c r="V1035" s="1756"/>
      <c r="W1035" s="1756"/>
      <c r="X1035" s="1756"/>
      <c r="Y1035" s="1756"/>
      <c r="Z1035" s="1756"/>
      <c r="AA1035" s="1756"/>
      <c r="AB1035" s="1756"/>
      <c r="AC1035" s="1756"/>
      <c r="AD1035" s="1756"/>
      <c r="AE1035" s="1757"/>
      <c r="AF1035" s="1802" t="str">
        <f>IF(AG1034="yes","Enter Amount:","")</f>
        <v>Enter Amount:</v>
      </c>
      <c r="AG1035" s="1803"/>
      <c r="AH1035" s="1803"/>
      <c r="AI1035" s="1804"/>
      <c r="AJ1035" s="1752"/>
      <c r="AK1035" s="1753"/>
      <c r="AL1035" s="1753"/>
      <c r="AM1035" s="1753"/>
      <c r="AN1035" s="1753"/>
      <c r="AO1035" s="1753"/>
      <c r="AP1035" s="1753"/>
      <c r="AQ1035" s="1754"/>
      <c r="AR1035" s="68"/>
      <c r="AS1035" s="68"/>
      <c r="AT1035" s="68"/>
      <c r="AU1035" s="68"/>
      <c r="AV1035" s="68"/>
      <c r="AW1035" s="68"/>
      <c r="AX1035" s="68"/>
      <c r="AY1035" s="68"/>
    </row>
    <row r="1036" spans="1:52" ht="13" customHeight="1">
      <c r="A1036" s="14"/>
      <c r="B1036" s="73"/>
      <c r="C1036" s="74"/>
      <c r="D1036" s="1755"/>
      <c r="E1036" s="1756"/>
      <c r="F1036" s="1756"/>
      <c r="G1036" s="1756"/>
      <c r="H1036" s="1756"/>
      <c r="I1036" s="1756"/>
      <c r="J1036" s="1756"/>
      <c r="K1036" s="1756"/>
      <c r="L1036" s="1756"/>
      <c r="M1036" s="1756"/>
      <c r="N1036" s="1756"/>
      <c r="O1036" s="1756"/>
      <c r="P1036" s="1756"/>
      <c r="Q1036" s="1756"/>
      <c r="R1036" s="1756"/>
      <c r="S1036" s="1756"/>
      <c r="T1036" s="1756"/>
      <c r="U1036" s="1756"/>
      <c r="V1036" s="1756"/>
      <c r="W1036" s="1756"/>
      <c r="X1036" s="1756"/>
      <c r="Y1036" s="1756"/>
      <c r="Z1036" s="1756"/>
      <c r="AA1036" s="1756"/>
      <c r="AB1036" s="1756"/>
      <c r="AC1036" s="1756"/>
      <c r="AD1036" s="1756"/>
      <c r="AE1036" s="1757"/>
      <c r="AF1036" s="1817">
        <v>633557</v>
      </c>
      <c r="AG1036" s="1817"/>
      <c r="AH1036" s="1817"/>
      <c r="AI1036" s="1817"/>
      <c r="AJ1036" s="1752"/>
      <c r="AK1036" s="1753"/>
      <c r="AL1036" s="1753"/>
      <c r="AM1036" s="1753"/>
      <c r="AN1036" s="1753"/>
      <c r="AO1036" s="1753"/>
      <c r="AP1036" s="1753"/>
      <c r="AQ1036" s="1754"/>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8"/>
      <c r="E1037" s="1759"/>
      <c r="F1037" s="1759"/>
      <c r="G1037" s="1759"/>
      <c r="H1037" s="1759"/>
      <c r="I1037" s="1759"/>
      <c r="J1037" s="1759"/>
      <c r="K1037" s="1759"/>
      <c r="L1037" s="1759"/>
      <c r="M1037" s="1759"/>
      <c r="N1037" s="1759"/>
      <c r="O1037" s="1759"/>
      <c r="P1037" s="1759"/>
      <c r="Q1037" s="1759"/>
      <c r="R1037" s="1759"/>
      <c r="S1037" s="1759"/>
      <c r="T1037" s="1759"/>
      <c r="U1037" s="1759"/>
      <c r="V1037" s="1759"/>
      <c r="W1037" s="1759"/>
      <c r="X1037" s="1759"/>
      <c r="Y1037" s="1759"/>
      <c r="Z1037" s="1759"/>
      <c r="AA1037" s="1759"/>
      <c r="AB1037" s="1759"/>
      <c r="AC1037" s="1759"/>
      <c r="AD1037" s="1759"/>
      <c r="AE1037" s="1760"/>
      <c r="AF1037" s="1817"/>
      <c r="AG1037" s="1817"/>
      <c r="AH1037" s="1817"/>
      <c r="AI1037" s="1817"/>
      <c r="AJ1037" s="1761"/>
      <c r="AK1037" s="1762"/>
      <c r="AL1037" s="1762"/>
      <c r="AM1037" s="1762"/>
      <c r="AN1037" s="1762"/>
      <c r="AO1037" s="1762"/>
      <c r="AP1037" s="1762"/>
      <c r="AQ1037" s="1763"/>
      <c r="AR1037" s="68"/>
      <c r="AS1037" s="68"/>
      <c r="AT1037" s="68"/>
      <c r="AU1037" s="68"/>
      <c r="AV1037" s="68"/>
      <c r="AW1037" s="68"/>
      <c r="AX1037" s="68"/>
      <c r="AY1037" s="68"/>
    </row>
    <row r="1038" spans="1:52" ht="13" customHeight="1">
      <c r="A1038" s="14"/>
      <c r="B1038" s="79"/>
      <c r="C1038" s="80" t="s">
        <v>234</v>
      </c>
      <c r="D1038" s="1770" t="s">
        <v>1292</v>
      </c>
      <c r="E1038" s="1771"/>
      <c r="F1038" s="1771"/>
      <c r="G1038" s="1771"/>
      <c r="H1038" s="1771"/>
      <c r="I1038" s="1771"/>
      <c r="J1038" s="1771"/>
      <c r="K1038" s="1771"/>
      <c r="L1038" s="1771"/>
      <c r="M1038" s="1771"/>
      <c r="N1038" s="1771"/>
      <c r="O1038" s="1771"/>
      <c r="P1038" s="1771"/>
      <c r="Q1038" s="1771"/>
      <c r="R1038" s="1771"/>
      <c r="S1038" s="1771"/>
      <c r="T1038" s="1771"/>
      <c r="U1038" s="1771"/>
      <c r="V1038" s="1771"/>
      <c r="W1038" s="1771"/>
      <c r="X1038" s="1771"/>
      <c r="Y1038" s="1771"/>
      <c r="Z1038" s="1771"/>
      <c r="AA1038" s="1771"/>
      <c r="AB1038" s="1771"/>
      <c r="AC1038" s="1771"/>
      <c r="AD1038" s="1771"/>
      <c r="AE1038" s="1772"/>
      <c r="AF1038" s="79"/>
      <c r="AG1038" s="1776" t="s">
        <v>668</v>
      </c>
      <c r="AH1038" s="1777"/>
      <c r="AI1038" s="87"/>
      <c r="AJ1038" s="1749">
        <f>ROUND(IF(AG1038="yes",(AJ1001*0.1),0),0)</f>
        <v>0</v>
      </c>
      <c r="AK1038" s="1750"/>
      <c r="AL1038" s="1750"/>
      <c r="AM1038" s="1750"/>
      <c r="AN1038" s="1750"/>
      <c r="AO1038" s="1750"/>
      <c r="AP1038" s="1750"/>
      <c r="AQ1038" s="1751"/>
      <c r="AR1038" s="68"/>
      <c r="AS1038" s="68"/>
      <c r="AT1038" s="68"/>
      <c r="AU1038" s="68"/>
      <c r="AV1038" s="68"/>
      <c r="AW1038" s="68"/>
      <c r="AX1038" s="68"/>
      <c r="AY1038" s="68"/>
    </row>
    <row r="1039" spans="1:52" ht="13" customHeight="1">
      <c r="A1039" s="14"/>
      <c r="B1039" s="73"/>
      <c r="C1039" s="74"/>
      <c r="D1039" s="1755" t="s">
        <v>1293</v>
      </c>
      <c r="E1039" s="1756"/>
      <c r="F1039" s="1756"/>
      <c r="G1039" s="1756"/>
      <c r="H1039" s="1756"/>
      <c r="I1039" s="1756"/>
      <c r="J1039" s="1756"/>
      <c r="K1039" s="1756"/>
      <c r="L1039" s="1756"/>
      <c r="M1039" s="1756"/>
      <c r="N1039" s="1756"/>
      <c r="O1039" s="1756"/>
      <c r="P1039" s="1756"/>
      <c r="Q1039" s="1756"/>
      <c r="R1039" s="1756"/>
      <c r="S1039" s="1756"/>
      <c r="T1039" s="1756"/>
      <c r="U1039" s="1756"/>
      <c r="V1039" s="1756"/>
      <c r="W1039" s="1756"/>
      <c r="X1039" s="1756"/>
      <c r="Y1039" s="1756"/>
      <c r="Z1039" s="1756"/>
      <c r="AA1039" s="1756"/>
      <c r="AB1039" s="1756"/>
      <c r="AC1039" s="1756"/>
      <c r="AD1039" s="1756"/>
      <c r="AE1039" s="1757"/>
      <c r="AF1039" s="73"/>
      <c r="AG1039" s="14"/>
      <c r="AH1039" s="14"/>
      <c r="AI1039" s="83"/>
      <c r="AJ1039" s="1752"/>
      <c r="AK1039" s="1753"/>
      <c r="AL1039" s="1753"/>
      <c r="AM1039" s="1753"/>
      <c r="AN1039" s="1753"/>
      <c r="AO1039" s="1753"/>
      <c r="AP1039" s="1753"/>
      <c r="AQ1039" s="1754"/>
      <c r="AR1039" s="68"/>
      <c r="AS1039" s="68"/>
      <c r="AT1039" s="68"/>
      <c r="AU1039" s="68"/>
      <c r="AV1039" s="68"/>
      <c r="AW1039" s="68"/>
      <c r="AX1039" s="68"/>
      <c r="AY1039" s="68"/>
    </row>
    <row r="1040" spans="1:52" ht="13" customHeight="1">
      <c r="A1040" s="14"/>
      <c r="B1040" s="77"/>
      <c r="C1040" s="74"/>
      <c r="D1040" s="1758"/>
      <c r="E1040" s="1759"/>
      <c r="F1040" s="1759"/>
      <c r="G1040" s="1759"/>
      <c r="H1040" s="1759"/>
      <c r="I1040" s="1759"/>
      <c r="J1040" s="1759"/>
      <c r="K1040" s="1759"/>
      <c r="L1040" s="1759"/>
      <c r="M1040" s="1759"/>
      <c r="N1040" s="1759"/>
      <c r="O1040" s="1759"/>
      <c r="P1040" s="1759"/>
      <c r="Q1040" s="1759"/>
      <c r="R1040" s="1759"/>
      <c r="S1040" s="1759"/>
      <c r="T1040" s="1759"/>
      <c r="U1040" s="1759"/>
      <c r="V1040" s="1759"/>
      <c r="W1040" s="1759"/>
      <c r="X1040" s="1759"/>
      <c r="Y1040" s="1759"/>
      <c r="Z1040" s="1759"/>
      <c r="AA1040" s="1759"/>
      <c r="AB1040" s="1759"/>
      <c r="AC1040" s="1759"/>
      <c r="AD1040" s="1759"/>
      <c r="AE1040" s="1760"/>
      <c r="AF1040" s="73"/>
      <c r="AG1040" s="14"/>
      <c r="AH1040" s="14"/>
      <c r="AI1040" s="83"/>
      <c r="AJ1040" s="1761"/>
      <c r="AK1040" s="1762"/>
      <c r="AL1040" s="1762"/>
      <c r="AM1040" s="1762"/>
      <c r="AN1040" s="1762"/>
      <c r="AO1040" s="1762"/>
      <c r="AP1040" s="1762"/>
      <c r="AQ1040" s="1763"/>
      <c r="AR1040" s="68"/>
      <c r="AS1040" s="68"/>
      <c r="AT1040" s="68"/>
      <c r="AU1040" s="68"/>
      <c r="AV1040" s="68"/>
      <c r="AW1040" s="68"/>
      <c r="AX1040" s="68"/>
      <c r="AY1040" s="68"/>
    </row>
    <row r="1041" spans="1:57" ht="13" customHeight="1">
      <c r="A1041" s="14"/>
      <c r="B1041" s="73"/>
      <c r="C1041" s="339" t="s">
        <v>686</v>
      </c>
      <c r="D1041" s="1731" t="s">
        <v>1673</v>
      </c>
      <c r="E1041" s="1732"/>
      <c r="F1041" s="1732"/>
      <c r="G1041" s="1732"/>
      <c r="H1041" s="1732"/>
      <c r="I1041" s="1732"/>
      <c r="J1041" s="1732"/>
      <c r="K1041" s="1732"/>
      <c r="L1041" s="1732"/>
      <c r="M1041" s="1732"/>
      <c r="N1041" s="1732"/>
      <c r="O1041" s="1732"/>
      <c r="P1041" s="1732"/>
      <c r="Q1041" s="1732"/>
      <c r="R1041" s="1732"/>
      <c r="S1041" s="1732"/>
      <c r="T1041" s="1732"/>
      <c r="U1041" s="1732"/>
      <c r="V1041" s="1732"/>
      <c r="W1041" s="1732"/>
      <c r="X1041" s="1732"/>
      <c r="Y1041" s="1732"/>
      <c r="Z1041" s="1732"/>
      <c r="AA1041" s="1732"/>
      <c r="AB1041" s="1732"/>
      <c r="AC1041" s="1732"/>
      <c r="AD1041" s="1732"/>
      <c r="AE1041" s="1733"/>
      <c r="AF1041" s="79"/>
      <c r="AG1041" s="1776" t="s">
        <v>668</v>
      </c>
      <c r="AH1041" s="1777"/>
      <c r="AI1041" s="87"/>
      <c r="AJ1041" s="1749">
        <f>ROUND(IF(AG1041="yes",(AJ1001*0.15),0),0)</f>
        <v>0</v>
      </c>
      <c r="AK1041" s="1750"/>
      <c r="AL1041" s="1750"/>
      <c r="AM1041" s="1750"/>
      <c r="AN1041" s="1750"/>
      <c r="AO1041" s="1750"/>
      <c r="AP1041" s="1750"/>
      <c r="AQ1041" s="1751"/>
      <c r="AR1041" s="68"/>
      <c r="AS1041" s="68"/>
      <c r="AT1041" s="68"/>
      <c r="AU1041" s="68"/>
      <c r="AV1041" s="68"/>
      <c r="AW1041" s="68"/>
      <c r="AX1041" s="68"/>
      <c r="AY1041" s="68"/>
    </row>
    <row r="1042" spans="1:57" ht="13" customHeight="1">
      <c r="A1042" s="14"/>
      <c r="B1042" s="73"/>
      <c r="C1042" s="74"/>
      <c r="D1042" s="1778" t="s">
        <v>1674</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9"/>
      <c r="AF1042" s="911"/>
      <c r="AG1042" s="912"/>
      <c r="AH1042" s="912"/>
      <c r="AI1042" s="913"/>
      <c r="AJ1042" s="1752"/>
      <c r="AK1042" s="1753"/>
      <c r="AL1042" s="1753"/>
      <c r="AM1042" s="1753"/>
      <c r="AN1042" s="1753"/>
      <c r="AO1042" s="1753"/>
      <c r="AP1042" s="1753"/>
      <c r="AQ1042" s="1754"/>
      <c r="AR1042" s="68"/>
      <c r="AS1042" s="68"/>
      <c r="AT1042" s="68"/>
      <c r="AU1042" s="68"/>
      <c r="AV1042" s="68"/>
      <c r="AW1042" s="68"/>
      <c r="AX1042" s="68"/>
      <c r="AY1042" s="68"/>
    </row>
    <row r="1043" spans="1:57" ht="13" customHeight="1">
      <c r="A1043" s="14"/>
      <c r="B1043" s="73"/>
      <c r="C1043" s="74"/>
      <c r="D1043" s="1778"/>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9"/>
      <c r="AF1043" s="911"/>
      <c r="AG1043" s="912"/>
      <c r="AH1043" s="912"/>
      <c r="AI1043" s="913"/>
      <c r="AJ1043" s="1752"/>
      <c r="AK1043" s="1753"/>
      <c r="AL1043" s="1753"/>
      <c r="AM1043" s="1753"/>
      <c r="AN1043" s="1753"/>
      <c r="AO1043" s="1753"/>
      <c r="AP1043" s="1753"/>
      <c r="AQ1043" s="1754"/>
      <c r="AR1043" s="68"/>
      <c r="AS1043" s="68"/>
      <c r="AT1043" s="68"/>
      <c r="AU1043" s="68"/>
      <c r="AV1043" s="68"/>
      <c r="AW1043" s="68"/>
      <c r="AX1043" s="68"/>
      <c r="AY1043" s="68"/>
    </row>
    <row r="1044" spans="1:57" ht="13" customHeight="1">
      <c r="A1044" s="14"/>
      <c r="B1044" s="73"/>
      <c r="C1044" s="74"/>
      <c r="D1044" s="1780"/>
      <c r="E1044" s="1781"/>
      <c r="F1044" s="1781"/>
      <c r="G1044" s="1781"/>
      <c r="H1044" s="1781"/>
      <c r="I1044" s="1781"/>
      <c r="J1044" s="1781"/>
      <c r="K1044" s="1781"/>
      <c r="L1044" s="1781"/>
      <c r="M1044" s="1781"/>
      <c r="N1044" s="1781"/>
      <c r="O1044" s="1781"/>
      <c r="P1044" s="1781"/>
      <c r="Q1044" s="1781"/>
      <c r="R1044" s="1781"/>
      <c r="S1044" s="1781"/>
      <c r="T1044" s="1781"/>
      <c r="U1044" s="1781"/>
      <c r="V1044" s="1781"/>
      <c r="W1044" s="1781"/>
      <c r="X1044" s="1781"/>
      <c r="Y1044" s="1781"/>
      <c r="Z1044" s="1781"/>
      <c r="AA1044" s="1781"/>
      <c r="AB1044" s="1781"/>
      <c r="AC1044" s="1781"/>
      <c r="AD1044" s="1781"/>
      <c r="AE1044" s="1782"/>
      <c r="AF1044" s="914"/>
      <c r="AG1044" s="915"/>
      <c r="AH1044" s="915"/>
      <c r="AI1044" s="916"/>
      <c r="AJ1044" s="1761"/>
      <c r="AK1044" s="1762"/>
      <c r="AL1044" s="1762"/>
      <c r="AM1044" s="1762"/>
      <c r="AN1044" s="1762"/>
      <c r="AO1044" s="1762"/>
      <c r="AP1044" s="1762"/>
      <c r="AQ1044" s="1763"/>
      <c r="AR1044" s="68"/>
      <c r="AS1044" s="68"/>
      <c r="AT1044" s="68"/>
      <c r="AU1044" s="68"/>
      <c r="AV1044" s="68"/>
      <c r="AW1044" s="68"/>
      <c r="AX1044" s="68"/>
      <c r="AY1044" s="68"/>
    </row>
    <row r="1045" spans="1:57" ht="13" customHeight="1">
      <c r="A1045" s="14"/>
      <c r="B1045" s="73"/>
      <c r="C1045" s="339" t="s">
        <v>686</v>
      </c>
      <c r="D1045" s="1770" t="s">
        <v>1675</v>
      </c>
      <c r="E1045" s="1771"/>
      <c r="F1045" s="1771"/>
      <c r="G1045" s="1771"/>
      <c r="H1045" s="1771"/>
      <c r="I1045" s="1771"/>
      <c r="J1045" s="1771"/>
      <c r="K1045" s="1771"/>
      <c r="L1045" s="1771"/>
      <c r="M1045" s="1771"/>
      <c r="N1045" s="1771"/>
      <c r="O1045" s="1771"/>
      <c r="P1045" s="1771"/>
      <c r="Q1045" s="1771"/>
      <c r="R1045" s="1771"/>
      <c r="S1045" s="1771"/>
      <c r="T1045" s="1771"/>
      <c r="U1045" s="1771"/>
      <c r="V1045" s="1771"/>
      <c r="W1045" s="1771"/>
      <c r="X1045" s="1771"/>
      <c r="Y1045" s="1771"/>
      <c r="Z1045" s="1771"/>
      <c r="AA1045" s="1771"/>
      <c r="AB1045" s="1771"/>
      <c r="AC1045" s="1771"/>
      <c r="AD1045" s="1771"/>
      <c r="AE1045" s="1772"/>
      <c r="AF1045" s="73"/>
      <c r="AG1045" s="1785" t="s">
        <v>544</v>
      </c>
      <c r="AH1045" s="1786"/>
      <c r="AI1045" s="83"/>
      <c r="AJ1045" s="1749">
        <f>ROUND(IF(AND(AG1045="yes",AJ1041=0),(AJ1001*0.1),0),0)</f>
        <v>7456064</v>
      </c>
      <c r="AK1045" s="1750"/>
      <c r="AL1045" s="1750"/>
      <c r="AM1045" s="1750"/>
      <c r="AN1045" s="1750"/>
      <c r="AO1045" s="1750"/>
      <c r="AP1045" s="1750"/>
      <c r="AQ1045" s="1751"/>
      <c r="AR1045" s="68"/>
      <c r="AS1045" s="68"/>
      <c r="AT1045" s="68"/>
      <c r="AU1045" s="68"/>
      <c r="AV1045" s="68"/>
      <c r="AW1045" s="68"/>
      <c r="AX1045" s="68"/>
      <c r="AY1045" s="68"/>
    </row>
    <row r="1046" spans="1:57" ht="13" customHeight="1">
      <c r="A1046" s="14"/>
      <c r="B1046" s="73"/>
      <c r="C1046" s="74"/>
      <c r="D1046" s="1778" t="s">
        <v>1676</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9"/>
      <c r="AF1046" s="73"/>
      <c r="AG1046" s="14"/>
      <c r="AH1046" s="14"/>
      <c r="AI1046" s="83"/>
      <c r="AJ1046" s="1752"/>
      <c r="AK1046" s="1753"/>
      <c r="AL1046" s="1753"/>
      <c r="AM1046" s="1753"/>
      <c r="AN1046" s="1753"/>
      <c r="AO1046" s="1753"/>
      <c r="AP1046" s="1753"/>
      <c r="AQ1046" s="1754"/>
      <c r="AR1046" s="68"/>
      <c r="AS1046" s="68"/>
      <c r="AT1046" s="68"/>
      <c r="AU1046" s="68"/>
      <c r="AV1046" s="68"/>
      <c r="AW1046" s="68"/>
      <c r="AX1046" s="68"/>
      <c r="AY1046" s="68"/>
    </row>
    <row r="1047" spans="1:57" ht="13" customHeight="1">
      <c r="A1047" s="14"/>
      <c r="B1047" s="73"/>
      <c r="C1047" s="74"/>
      <c r="D1047" s="1778"/>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9"/>
      <c r="AF1047" s="73"/>
      <c r="AG1047" s="14"/>
      <c r="AH1047" s="14"/>
      <c r="AI1047" s="83"/>
      <c r="AJ1047" s="1752"/>
      <c r="AK1047" s="1753"/>
      <c r="AL1047" s="1753"/>
      <c r="AM1047" s="1753"/>
      <c r="AN1047" s="1753"/>
      <c r="AO1047" s="1753"/>
      <c r="AP1047" s="1753"/>
      <c r="AQ1047" s="1754"/>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3" customHeight="1">
      <c r="A1048" s="14"/>
      <c r="B1048" s="73"/>
      <c r="C1048" s="74"/>
      <c r="D1048" s="1778"/>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9"/>
      <c r="AF1048" s="73"/>
      <c r="AG1048" s="14"/>
      <c r="AH1048" s="14"/>
      <c r="AI1048" s="83"/>
      <c r="AJ1048" s="1752"/>
      <c r="AK1048" s="1753"/>
      <c r="AL1048" s="1753"/>
      <c r="AM1048" s="1753"/>
      <c r="AN1048" s="1753"/>
      <c r="AO1048" s="1753"/>
      <c r="AP1048" s="1753"/>
      <c r="AQ1048" s="1754"/>
      <c r="AR1048" s="68"/>
      <c r="AS1048" s="68"/>
      <c r="AT1048" s="68"/>
      <c r="AU1048" s="68"/>
      <c r="AV1048" s="68"/>
      <c r="AW1048" s="68"/>
      <c r="AX1048" s="68"/>
      <c r="AY1048" s="68"/>
      <c r="BA1048">
        <f>IFERROR((($CI$761+$CM$761)/$AG$449),0)</f>
        <v>0.21782178217821782</v>
      </c>
      <c r="BB1048" s="3" t="s">
        <v>2423</v>
      </c>
    </row>
    <row r="1049" spans="1:57" ht="13" customHeight="1">
      <c r="A1049" s="14"/>
      <c r="B1049" s="73"/>
      <c r="C1049" s="74"/>
      <c r="D1049" s="1780"/>
      <c r="E1049" s="1781"/>
      <c r="F1049" s="1781"/>
      <c r="G1049" s="1781"/>
      <c r="H1049" s="1781"/>
      <c r="I1049" s="1781"/>
      <c r="J1049" s="1781"/>
      <c r="K1049" s="1781"/>
      <c r="L1049" s="1781"/>
      <c r="M1049" s="1781"/>
      <c r="N1049" s="1781"/>
      <c r="O1049" s="1781"/>
      <c r="P1049" s="1781"/>
      <c r="Q1049" s="1781"/>
      <c r="R1049" s="1781"/>
      <c r="S1049" s="1781"/>
      <c r="T1049" s="1781"/>
      <c r="U1049" s="1781"/>
      <c r="V1049" s="1781"/>
      <c r="W1049" s="1781"/>
      <c r="X1049" s="1781"/>
      <c r="Y1049" s="1781"/>
      <c r="Z1049" s="1781"/>
      <c r="AA1049" s="1781"/>
      <c r="AB1049" s="1781"/>
      <c r="AC1049" s="1781"/>
      <c r="AD1049" s="1781"/>
      <c r="AE1049" s="1782"/>
      <c r="AF1049" s="73"/>
      <c r="AG1049" s="14"/>
      <c r="AH1049" s="14"/>
      <c r="AI1049" s="83"/>
      <c r="AJ1049" s="1752"/>
      <c r="AK1049" s="1753"/>
      <c r="AL1049" s="1753"/>
      <c r="AM1049" s="1753"/>
      <c r="AN1049" s="1753"/>
      <c r="AO1049" s="1753"/>
      <c r="AP1049" s="1753"/>
      <c r="AQ1049" s="1754"/>
      <c r="AR1049" s="68"/>
      <c r="AS1049" s="68"/>
      <c r="AT1049" s="68"/>
      <c r="AU1049" s="68"/>
      <c r="AV1049" s="68"/>
      <c r="AW1049" s="68"/>
      <c r="AX1049" s="68"/>
      <c r="AY1049" s="68"/>
      <c r="BA1049" t="b">
        <f>'Points System'!AJ163="Yes"</f>
        <v>0</v>
      </c>
      <c r="BB1049" s="3" t="s">
        <v>2420</v>
      </c>
    </row>
    <row r="1050" spans="1:57" ht="13" customHeight="1">
      <c r="A1050" s="14"/>
      <c r="B1050" s="79"/>
      <c r="C1050" s="131" t="s">
        <v>1008</v>
      </c>
      <c r="D1050" s="1731" t="s">
        <v>1294</v>
      </c>
      <c r="E1050" s="1732"/>
      <c r="F1050" s="1732"/>
      <c r="G1050" s="1732"/>
      <c r="H1050" s="1732"/>
      <c r="I1050" s="1732"/>
      <c r="J1050" s="1732"/>
      <c r="K1050" s="1732"/>
      <c r="L1050" s="1732"/>
      <c r="M1050" s="1732"/>
      <c r="N1050" s="1732"/>
      <c r="O1050" s="1732"/>
      <c r="P1050" s="1732"/>
      <c r="Q1050" s="1732"/>
      <c r="R1050" s="1732"/>
      <c r="S1050" s="1732"/>
      <c r="T1050" s="1732"/>
      <c r="U1050" s="1732"/>
      <c r="V1050" s="1732"/>
      <c r="W1050" s="1732"/>
      <c r="X1050" s="1732"/>
      <c r="Y1050" s="1732"/>
      <c r="Z1050" s="1732"/>
      <c r="AA1050" s="1732"/>
      <c r="AB1050" s="1732"/>
      <c r="AC1050" s="1732"/>
      <c r="AD1050" s="1732"/>
      <c r="AE1050" s="1733"/>
      <c r="AF1050" s="79"/>
      <c r="AG1050" s="1776" t="s">
        <v>668</v>
      </c>
      <c r="AH1050" s="1777"/>
      <c r="AI1050" s="87"/>
      <c r="AJ1050" s="1749">
        <f>ROUND(IF(AG1050="yes",(AJ1001*0.1),0),0)</f>
        <v>0</v>
      </c>
      <c r="AK1050" s="1750"/>
      <c r="AL1050" s="1750"/>
      <c r="AM1050" s="1750"/>
      <c r="AN1050" s="1750"/>
      <c r="AO1050" s="1750"/>
      <c r="AP1050" s="1750"/>
      <c r="AQ1050" s="1751"/>
      <c r="AR1050" s="68"/>
      <c r="AS1050" s="68"/>
      <c r="AT1050" s="68"/>
      <c r="AU1050" s="68"/>
      <c r="AV1050" s="68"/>
      <c r="AW1050" s="68"/>
      <c r="AX1050" s="68"/>
      <c r="AY1050" s="68"/>
      <c r="BA1050">
        <f>Q212</f>
        <v>0</v>
      </c>
      <c r="BB1050" s="3" t="s">
        <v>2421</v>
      </c>
    </row>
    <row r="1051" spans="1:57" ht="13" customHeight="1">
      <c r="A1051" s="14"/>
      <c r="B1051" s="73"/>
      <c r="C1051" s="74"/>
      <c r="D1051" s="1755" t="s">
        <v>2098</v>
      </c>
      <c r="E1051" s="1756"/>
      <c r="F1051" s="1756"/>
      <c r="G1051" s="1756"/>
      <c r="H1051" s="1756"/>
      <c r="I1051" s="1756"/>
      <c r="J1051" s="1756"/>
      <c r="K1051" s="1756"/>
      <c r="L1051" s="1756"/>
      <c r="M1051" s="1756"/>
      <c r="N1051" s="1756"/>
      <c r="O1051" s="1756"/>
      <c r="P1051" s="1756"/>
      <c r="Q1051" s="1756"/>
      <c r="R1051" s="1756"/>
      <c r="S1051" s="1756"/>
      <c r="T1051" s="1756"/>
      <c r="U1051" s="1756"/>
      <c r="V1051" s="1756"/>
      <c r="W1051" s="1756"/>
      <c r="X1051" s="1756"/>
      <c r="Y1051" s="1756"/>
      <c r="Z1051" s="1756"/>
      <c r="AA1051" s="1756"/>
      <c r="AB1051" s="1756"/>
      <c r="AC1051" s="1756"/>
      <c r="AD1051" s="1756"/>
      <c r="AE1051" s="1757"/>
      <c r="AF1051" s="73"/>
      <c r="AG1051" s="14"/>
      <c r="AH1051" s="14"/>
      <c r="AI1051" s="83"/>
      <c r="AJ1051" s="1752"/>
      <c r="AK1051" s="1753"/>
      <c r="AL1051" s="1753"/>
      <c r="AM1051" s="1753"/>
      <c r="AN1051" s="1753"/>
      <c r="AO1051" s="1753"/>
      <c r="AP1051" s="1753"/>
      <c r="AQ1051" s="1754"/>
      <c r="AR1051" s="68"/>
      <c r="AS1051" s="68"/>
      <c r="AT1051" s="68"/>
      <c r="AU1051" s="68"/>
      <c r="AV1051" s="68"/>
      <c r="AW1051" s="68"/>
      <c r="AX1051" s="68"/>
      <c r="AY1051" s="68"/>
      <c r="BA1051" s="1177">
        <f>T212</f>
        <v>0</v>
      </c>
      <c r="BB1051" s="3" t="s">
        <v>2422</v>
      </c>
    </row>
    <row r="1052" spans="1:57" ht="13" customHeight="1">
      <c r="A1052" s="14"/>
      <c r="B1052" s="73"/>
      <c r="C1052" s="74"/>
      <c r="D1052" s="1755"/>
      <c r="E1052" s="1756"/>
      <c r="F1052" s="1756"/>
      <c r="G1052" s="1756"/>
      <c r="H1052" s="1756"/>
      <c r="I1052" s="1756"/>
      <c r="J1052" s="1756"/>
      <c r="K1052" s="1756"/>
      <c r="L1052" s="1756"/>
      <c r="M1052" s="1756"/>
      <c r="N1052" s="1756"/>
      <c r="O1052" s="1756"/>
      <c r="P1052" s="1756"/>
      <c r="Q1052" s="1756"/>
      <c r="R1052" s="1756"/>
      <c r="S1052" s="1756"/>
      <c r="T1052" s="1756"/>
      <c r="U1052" s="1756"/>
      <c r="V1052" s="1756"/>
      <c r="W1052" s="1756"/>
      <c r="X1052" s="1756"/>
      <c r="Y1052" s="1756"/>
      <c r="Z1052" s="1756"/>
      <c r="AA1052" s="1756"/>
      <c r="AB1052" s="1756"/>
      <c r="AC1052" s="1756"/>
      <c r="AD1052" s="1756"/>
      <c r="AE1052" s="1757"/>
      <c r="AF1052" s="73"/>
      <c r="AG1052" s="14"/>
      <c r="AH1052" s="14"/>
      <c r="AI1052" s="83"/>
      <c r="AJ1052" s="1752"/>
      <c r="AK1052" s="1753"/>
      <c r="AL1052" s="1753"/>
      <c r="AM1052" s="1753"/>
      <c r="AN1052" s="1753"/>
      <c r="AO1052" s="1753"/>
      <c r="AP1052" s="1753"/>
      <c r="AQ1052" s="1754"/>
      <c r="AR1052" s="68"/>
      <c r="AS1052" s="68"/>
      <c r="AT1052" s="68"/>
      <c r="AU1052" s="68"/>
      <c r="AV1052" s="68"/>
      <c r="AW1052" s="68"/>
      <c r="AX1052" s="68"/>
      <c r="AY1052" s="68"/>
    </row>
    <row r="1053" spans="1:57" ht="13" customHeight="1">
      <c r="A1053" s="14"/>
      <c r="B1053" s="73"/>
      <c r="C1053" s="74"/>
      <c r="D1053" s="1758"/>
      <c r="E1053" s="1759"/>
      <c r="F1053" s="1759"/>
      <c r="G1053" s="1759"/>
      <c r="H1053" s="1759"/>
      <c r="I1053" s="1759"/>
      <c r="J1053" s="1759"/>
      <c r="K1053" s="1759"/>
      <c r="L1053" s="1759"/>
      <c r="M1053" s="1759"/>
      <c r="N1053" s="1759"/>
      <c r="O1053" s="1759"/>
      <c r="P1053" s="1759"/>
      <c r="Q1053" s="1759"/>
      <c r="R1053" s="1759"/>
      <c r="S1053" s="1759"/>
      <c r="T1053" s="1759"/>
      <c r="U1053" s="1759"/>
      <c r="V1053" s="1759"/>
      <c r="W1053" s="1759"/>
      <c r="X1053" s="1759"/>
      <c r="Y1053" s="1759"/>
      <c r="Z1053" s="1759"/>
      <c r="AA1053" s="1759"/>
      <c r="AB1053" s="1759"/>
      <c r="AC1053" s="1759"/>
      <c r="AD1053" s="1759"/>
      <c r="AE1053" s="1760"/>
      <c r="AF1053" s="73"/>
      <c r="AG1053" s="14"/>
      <c r="AH1053" s="14"/>
      <c r="AI1053" s="83"/>
      <c r="AJ1053" s="1761"/>
      <c r="AK1053" s="1762"/>
      <c r="AL1053" s="1762"/>
      <c r="AM1053" s="1762"/>
      <c r="AN1053" s="1762"/>
      <c r="AO1053" s="1762"/>
      <c r="AP1053" s="1762"/>
      <c r="AQ1053" s="1763"/>
      <c r="AR1053" s="68"/>
      <c r="AS1053" s="68"/>
      <c r="AT1053" s="68"/>
      <c r="AU1053" s="68"/>
      <c r="AV1053" s="68"/>
      <c r="AW1053" s="68"/>
      <c r="AX1053" s="68"/>
      <c r="AY1053" s="68"/>
    </row>
    <row r="1054" spans="1:57" ht="13" customHeight="1">
      <c r="A1054" s="14"/>
      <c r="B1054" s="79"/>
      <c r="C1054" s="131" t="s">
        <v>1671</v>
      </c>
      <c r="D1054" s="1770" t="s">
        <v>1837</v>
      </c>
      <c r="E1054" s="1771"/>
      <c r="F1054" s="1771"/>
      <c r="G1054" s="1771"/>
      <c r="H1054" s="1771"/>
      <c r="I1054" s="1771"/>
      <c r="J1054" s="1771"/>
      <c r="K1054" s="1771"/>
      <c r="L1054" s="1771"/>
      <c r="M1054" s="1771"/>
      <c r="N1054" s="1771"/>
      <c r="O1054" s="1771"/>
      <c r="P1054" s="1771"/>
      <c r="Q1054" s="1771"/>
      <c r="R1054" s="1771"/>
      <c r="S1054" s="1771"/>
      <c r="T1054" s="1771"/>
      <c r="U1054" s="1771"/>
      <c r="V1054" s="1771"/>
      <c r="W1054" s="1771"/>
      <c r="X1054" s="1771"/>
      <c r="Y1054" s="1771"/>
      <c r="Z1054" s="1771"/>
      <c r="AA1054" s="1771"/>
      <c r="AB1054" s="1771"/>
      <c r="AC1054" s="1771"/>
      <c r="AD1054" s="1771"/>
      <c r="AE1054" s="1772"/>
      <c r="AF1054" s="79"/>
      <c r="AG1054" s="1783" t="str">
        <f>IF(X1057&gt;0,"Yes","No")</f>
        <v>Yes</v>
      </c>
      <c r="AH1054" s="1784"/>
      <c r="AI1054" s="87"/>
      <c r="AJ1054" s="1749">
        <f>IF((X1057=0),0,AY1014*AJ1001)</f>
        <v>7456064</v>
      </c>
      <c r="AK1054" s="1750"/>
      <c r="AL1054" s="1750"/>
      <c r="AM1054" s="1750"/>
      <c r="AN1054" s="1750"/>
      <c r="AO1054" s="1750"/>
      <c r="AP1054" s="1750"/>
      <c r="AQ1054" s="175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3" customHeight="1">
      <c r="A1055" s="14"/>
      <c r="B1055" s="73"/>
      <c r="C1055" s="442"/>
      <c r="D1055" s="1755" t="s">
        <v>1296</v>
      </c>
      <c r="E1055" s="1756"/>
      <c r="F1055" s="1756"/>
      <c r="G1055" s="1756"/>
      <c r="H1055" s="1756"/>
      <c r="I1055" s="1756"/>
      <c r="J1055" s="1756"/>
      <c r="K1055" s="1756"/>
      <c r="L1055" s="1756"/>
      <c r="M1055" s="1756"/>
      <c r="N1055" s="1756"/>
      <c r="O1055" s="1756"/>
      <c r="P1055" s="1756"/>
      <c r="Q1055" s="1756"/>
      <c r="R1055" s="1756"/>
      <c r="S1055" s="1756"/>
      <c r="T1055" s="1756"/>
      <c r="U1055" s="1756"/>
      <c r="V1055" s="1756"/>
      <c r="W1055" s="1756"/>
      <c r="X1055" s="1756"/>
      <c r="Y1055" s="1756"/>
      <c r="Z1055" s="1756"/>
      <c r="AA1055" s="1756"/>
      <c r="AB1055" s="1756"/>
      <c r="AC1055" s="1756"/>
      <c r="AD1055" s="1756"/>
      <c r="AE1055" s="1757"/>
      <c r="AF1055" s="73"/>
      <c r="AG1055" s="443"/>
      <c r="AH1055" s="443"/>
      <c r="AI1055" s="83"/>
      <c r="AJ1055" s="1752"/>
      <c r="AK1055" s="1753"/>
      <c r="AL1055" s="1753"/>
      <c r="AM1055" s="1753"/>
      <c r="AN1055" s="1753"/>
      <c r="AO1055" s="1753"/>
      <c r="AP1055" s="1753"/>
      <c r="AQ1055" s="1754"/>
      <c r="AR1055" s="68"/>
      <c r="AS1055" s="68"/>
      <c r="AT1055" s="68"/>
      <c r="AU1055" s="13"/>
      <c r="AV1055" s="68"/>
      <c r="AW1055" s="68"/>
      <c r="AX1055" s="68"/>
      <c r="AY1055" s="68"/>
      <c r="AZ1055" s="958">
        <f>'Sources and Uses Budget'!S97*BA1055</f>
        <v>10399871.699999999</v>
      </c>
      <c r="BA1055" s="1175">
        <f>IF(BA1049,20%,15%)</f>
        <v>0.15</v>
      </c>
      <c r="BB1055" s="3" t="s">
        <v>2409</v>
      </c>
      <c r="BC1055" s="3" t="s">
        <v>2410</v>
      </c>
      <c r="BD1055" s="3"/>
    </row>
    <row r="1056" spans="1:57" ht="13" customHeight="1">
      <c r="A1056" s="14"/>
      <c r="B1056" s="73"/>
      <c r="C1056" s="442"/>
      <c r="D1056" s="1755"/>
      <c r="E1056" s="1756"/>
      <c r="F1056" s="1756"/>
      <c r="G1056" s="1756"/>
      <c r="H1056" s="1756"/>
      <c r="I1056" s="1756"/>
      <c r="J1056" s="1756"/>
      <c r="K1056" s="1756"/>
      <c r="L1056" s="1756"/>
      <c r="M1056" s="1756"/>
      <c r="N1056" s="1756"/>
      <c r="O1056" s="1756"/>
      <c r="P1056" s="1756"/>
      <c r="Q1056" s="1756"/>
      <c r="R1056" s="1756"/>
      <c r="S1056" s="1756"/>
      <c r="T1056" s="1756"/>
      <c r="U1056" s="1756"/>
      <c r="V1056" s="1756"/>
      <c r="W1056" s="1756"/>
      <c r="X1056" s="1756"/>
      <c r="Y1056" s="1756"/>
      <c r="Z1056" s="1756"/>
      <c r="AA1056" s="1756"/>
      <c r="AB1056" s="1756"/>
      <c r="AC1056" s="1756"/>
      <c r="AD1056" s="1756"/>
      <c r="AE1056" s="1757"/>
      <c r="AF1056" s="73"/>
      <c r="AG1056" s="443"/>
      <c r="AH1056" s="443"/>
      <c r="AI1056" s="83"/>
      <c r="AJ1056" s="1752"/>
      <c r="AK1056" s="1753"/>
      <c r="AL1056" s="1753"/>
      <c r="AM1056" s="1753"/>
      <c r="AN1056" s="1753"/>
      <c r="AO1056" s="1753"/>
      <c r="AP1056" s="1753"/>
      <c r="AQ1056" s="1754"/>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3" customHeight="1">
      <c r="A1057" s="14"/>
      <c r="B1057" s="77"/>
      <c r="C1057" s="78"/>
      <c r="D1057" s="132" t="s">
        <v>970</v>
      </c>
      <c r="E1057" s="133"/>
      <c r="F1057" s="133"/>
      <c r="G1057" s="133"/>
      <c r="H1057" s="133"/>
      <c r="I1057" s="1812">
        <f>AY1012</f>
        <v>101</v>
      </c>
      <c r="J1057" s="1813"/>
      <c r="K1057" s="7"/>
      <c r="L1057" s="133"/>
      <c r="M1057" s="133"/>
      <c r="N1057" s="133"/>
      <c r="O1057" s="133"/>
      <c r="P1057" s="133"/>
      <c r="Q1057" s="133"/>
      <c r="R1057" s="133"/>
      <c r="S1057" s="133"/>
      <c r="T1057" s="133"/>
      <c r="U1057" s="133"/>
      <c r="V1057" s="134" t="s">
        <v>971</v>
      </c>
      <c r="W1057" s="48"/>
      <c r="X1057" s="1810">
        <f>CI761</f>
        <v>11</v>
      </c>
      <c r="Y1057" s="1811"/>
      <c r="Z1057" s="48"/>
      <c r="AA1057" s="48"/>
      <c r="AB1057" s="48"/>
      <c r="AC1057" s="48"/>
      <c r="AD1057" s="48"/>
      <c r="AE1057" s="49"/>
      <c r="AF1057" s="920"/>
      <c r="AG1057" s="921"/>
      <c r="AH1057" s="921"/>
      <c r="AI1057" s="922"/>
      <c r="AJ1057" s="1761"/>
      <c r="AK1057" s="1762"/>
      <c r="AL1057" s="1762"/>
      <c r="AM1057" s="1762"/>
      <c r="AN1057" s="1762"/>
      <c r="AO1057" s="1762"/>
      <c r="AP1057" s="1762"/>
      <c r="AQ1057" s="1763"/>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2409</v>
      </c>
      <c r="BC1057" s="3" t="s">
        <v>2412</v>
      </c>
      <c r="BD1057" s="3"/>
    </row>
    <row r="1058" spans="1:56" ht="13" customHeight="1">
      <c r="A1058" s="14"/>
      <c r="B1058" s="79"/>
      <c r="C1058" s="131" t="s">
        <v>1672</v>
      </c>
      <c r="D1058" s="1731" t="s">
        <v>2124</v>
      </c>
      <c r="E1058" s="1732"/>
      <c r="F1058" s="1732"/>
      <c r="G1058" s="1732"/>
      <c r="H1058" s="1732"/>
      <c r="I1058" s="1732"/>
      <c r="J1058" s="1732"/>
      <c r="K1058" s="1732"/>
      <c r="L1058" s="1732"/>
      <c r="M1058" s="1732"/>
      <c r="N1058" s="1732"/>
      <c r="O1058" s="1732"/>
      <c r="P1058" s="1732"/>
      <c r="Q1058" s="1732"/>
      <c r="R1058" s="1732"/>
      <c r="S1058" s="1732"/>
      <c r="T1058" s="1732"/>
      <c r="U1058" s="1732"/>
      <c r="V1058" s="1732"/>
      <c r="W1058" s="1732"/>
      <c r="X1058" s="1732"/>
      <c r="Y1058" s="1732"/>
      <c r="Z1058" s="1732"/>
      <c r="AA1058" s="1732"/>
      <c r="AB1058" s="1732"/>
      <c r="AC1058" s="1732"/>
      <c r="AD1058" s="1732"/>
      <c r="AE1058" s="1733"/>
      <c r="AF1058" s="73"/>
      <c r="AG1058" s="1783" t="str">
        <f>IF(X1061&gt;0,"Yes","No")</f>
        <v>Yes</v>
      </c>
      <c r="AH1058" s="1784"/>
      <c r="AI1058" s="83"/>
      <c r="AJ1058" s="1749">
        <f>IF((X1061=0),0,(2*AY1015)*AJ1001)</f>
        <v>14912128</v>
      </c>
      <c r="AK1058" s="1750"/>
      <c r="AL1058" s="1750"/>
      <c r="AM1058" s="1750"/>
      <c r="AN1058" s="1750"/>
      <c r="AO1058" s="1750"/>
      <c r="AP1058" s="1750"/>
      <c r="AQ1058" s="1751"/>
      <c r="AR1058" s="68"/>
      <c r="AS1058" s="68"/>
      <c r="AT1058" s="68"/>
      <c r="AU1058" s="14"/>
      <c r="AV1058" s="68"/>
      <c r="AW1058" s="68"/>
      <c r="AX1058" s="68"/>
      <c r="AY1058" s="68"/>
      <c r="AZ1058" s="958">
        <f>AZ1054*BA1058</f>
        <v>0</v>
      </c>
      <c r="BA1058" s="1175">
        <v>0.15</v>
      </c>
      <c r="BB1058" s="3" t="s">
        <v>2409</v>
      </c>
      <c r="BC1058" s="3" t="s">
        <v>2413</v>
      </c>
      <c r="BD1058" s="3"/>
    </row>
    <row r="1059" spans="1:56" ht="13" customHeight="1">
      <c r="A1059" s="14"/>
      <c r="B1059" s="73"/>
      <c r="C1059" s="442"/>
      <c r="D1059" s="1755" t="s">
        <v>1295</v>
      </c>
      <c r="E1059" s="1756"/>
      <c r="F1059" s="1756"/>
      <c r="G1059" s="1756"/>
      <c r="H1059" s="1756"/>
      <c r="I1059" s="1756"/>
      <c r="J1059" s="1756"/>
      <c r="K1059" s="1756"/>
      <c r="L1059" s="1756"/>
      <c r="M1059" s="1756"/>
      <c r="N1059" s="1756"/>
      <c r="O1059" s="1756"/>
      <c r="P1059" s="1756"/>
      <c r="Q1059" s="1756"/>
      <c r="R1059" s="1756"/>
      <c r="S1059" s="1756"/>
      <c r="T1059" s="1756"/>
      <c r="U1059" s="1756"/>
      <c r="V1059" s="1756"/>
      <c r="W1059" s="1756"/>
      <c r="X1059" s="1756"/>
      <c r="Y1059" s="1756"/>
      <c r="Z1059" s="1756"/>
      <c r="AA1059" s="1756"/>
      <c r="AB1059" s="1756"/>
      <c r="AC1059" s="1756"/>
      <c r="AD1059" s="1756"/>
      <c r="AE1059" s="1757"/>
      <c r="AF1059" s="73"/>
      <c r="AG1059" s="443"/>
      <c r="AH1059" s="443"/>
      <c r="AI1059" s="83"/>
      <c r="AJ1059" s="1752"/>
      <c r="AK1059" s="1753"/>
      <c r="AL1059" s="1753"/>
      <c r="AM1059" s="1753"/>
      <c r="AN1059" s="1753"/>
      <c r="AO1059" s="1753"/>
      <c r="AP1059" s="1753"/>
      <c r="AQ1059" s="1754"/>
      <c r="AR1059" s="68"/>
      <c r="AS1059" s="68"/>
      <c r="AT1059" s="68"/>
      <c r="AU1059" s="68"/>
      <c r="AV1059" s="68"/>
      <c r="AW1059" s="68"/>
      <c r="AX1059" s="68"/>
      <c r="AY1059" s="68"/>
      <c r="AZ1059" s="958"/>
      <c r="BA1059" s="3"/>
      <c r="BB1059" s="3"/>
      <c r="BC1059" s="3"/>
      <c r="BD1059" s="3"/>
    </row>
    <row r="1060" spans="1:56" ht="13" customHeight="1">
      <c r="A1060" s="14"/>
      <c r="B1060" s="73"/>
      <c r="C1060" s="83"/>
      <c r="D1060" s="1755"/>
      <c r="E1060" s="1756"/>
      <c r="F1060" s="1756"/>
      <c r="G1060" s="1756"/>
      <c r="H1060" s="1756"/>
      <c r="I1060" s="1756"/>
      <c r="J1060" s="1756"/>
      <c r="K1060" s="1756"/>
      <c r="L1060" s="1756"/>
      <c r="M1060" s="1756"/>
      <c r="N1060" s="1756"/>
      <c r="O1060" s="1756"/>
      <c r="P1060" s="1756"/>
      <c r="Q1060" s="1756"/>
      <c r="R1060" s="1756"/>
      <c r="S1060" s="1756"/>
      <c r="T1060" s="1756"/>
      <c r="U1060" s="1756"/>
      <c r="V1060" s="1756"/>
      <c r="W1060" s="1756"/>
      <c r="X1060" s="1756"/>
      <c r="Y1060" s="1756"/>
      <c r="Z1060" s="1756"/>
      <c r="AA1060" s="1756"/>
      <c r="AB1060" s="1756"/>
      <c r="AC1060" s="1756"/>
      <c r="AD1060" s="1756"/>
      <c r="AE1060" s="1757"/>
      <c r="AF1060" s="917"/>
      <c r="AG1060" s="918"/>
      <c r="AH1060" s="918"/>
      <c r="AI1060" s="919"/>
      <c r="AJ1060" s="1752"/>
      <c r="AK1060" s="1753"/>
      <c r="AL1060" s="1753"/>
      <c r="AM1060" s="1753"/>
      <c r="AN1060" s="1753"/>
      <c r="AO1060" s="1753"/>
      <c r="AP1060" s="1753"/>
      <c r="AQ1060" s="1754"/>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3" customHeight="1">
      <c r="A1061" s="14"/>
      <c r="B1061" s="77"/>
      <c r="C1061" s="78"/>
      <c r="D1061" s="132" t="s">
        <v>970</v>
      </c>
      <c r="E1061" s="133"/>
      <c r="F1061" s="133"/>
      <c r="G1061" s="133"/>
      <c r="H1061" s="133"/>
      <c r="I1061" s="1812">
        <f>AY1012</f>
        <v>101</v>
      </c>
      <c r="J1061" s="1813"/>
      <c r="K1061" s="14"/>
      <c r="L1061" s="133"/>
      <c r="M1061" s="133"/>
      <c r="N1061" s="133"/>
      <c r="O1061" s="133"/>
      <c r="P1061" s="133"/>
      <c r="Q1061" s="133"/>
      <c r="R1061" s="133"/>
      <c r="S1061" s="133"/>
      <c r="T1061" s="133"/>
      <c r="U1061" s="133"/>
      <c r="V1061" s="134" t="s">
        <v>972</v>
      </c>
      <c r="X1061" s="1810">
        <f>CM761</f>
        <v>11</v>
      </c>
      <c r="Y1061" s="1811"/>
      <c r="AF1061" s="920"/>
      <c r="AG1061" s="921"/>
      <c r="AH1061" s="921"/>
      <c r="AI1061" s="922"/>
      <c r="AJ1061" s="1761"/>
      <c r="AK1061" s="1762"/>
      <c r="AL1061" s="1762"/>
      <c r="AM1061" s="1762"/>
      <c r="AN1061" s="1762"/>
      <c r="AO1061" s="1762"/>
      <c r="AP1061" s="1762"/>
      <c r="AQ1061" s="1763"/>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3" customHeight="1">
      <c r="A1062" s="14"/>
      <c r="B1062" s="102"/>
      <c r="C1062" s="103"/>
      <c r="D1062" s="1808" t="s">
        <v>512</v>
      </c>
      <c r="E1062" s="1808"/>
      <c r="F1062" s="1808"/>
      <c r="G1062" s="1808"/>
      <c r="H1062" s="1808"/>
      <c r="I1062" s="1808"/>
      <c r="J1062" s="1808"/>
      <c r="K1062" s="1808"/>
      <c r="L1062" s="1808"/>
      <c r="M1062" s="1808"/>
      <c r="N1062" s="1808"/>
      <c r="O1062" s="1808"/>
      <c r="P1062" s="1808"/>
      <c r="Q1062" s="1808"/>
      <c r="R1062" s="1808"/>
      <c r="S1062" s="1808"/>
      <c r="T1062" s="1808"/>
      <c r="U1062" s="1808"/>
      <c r="V1062" s="1808"/>
      <c r="W1062" s="1808"/>
      <c r="X1062" s="1808"/>
      <c r="Y1062" s="1808"/>
      <c r="Z1062" s="1808"/>
      <c r="AA1062" s="1808"/>
      <c r="AB1062" s="1808"/>
      <c r="AC1062" s="1808"/>
      <c r="AD1062" s="1808"/>
      <c r="AE1062" s="1808"/>
      <c r="AF1062" s="1808"/>
      <c r="AG1062" s="1808"/>
      <c r="AH1062" s="1808"/>
      <c r="AI1062" s="1809"/>
      <c r="AJ1062" s="1824">
        <f>SUM(AJ1001:AQ1061)</f>
        <v>119930581</v>
      </c>
      <c r="AK1062" s="1825"/>
      <c r="AL1062" s="1825"/>
      <c r="AM1062" s="1825"/>
      <c r="AN1062" s="1825"/>
      <c r="AO1062" s="1825"/>
      <c r="AP1062" s="1825"/>
      <c r="AQ1062" s="1826"/>
      <c r="AR1062" s="68"/>
      <c r="AS1062" s="68"/>
      <c r="AT1062" s="68"/>
      <c r="AU1062" s="68"/>
      <c r="AV1062" s="68"/>
      <c r="AW1062" s="68"/>
      <c r="AX1062" s="68"/>
      <c r="AY1062" s="68"/>
      <c r="AZ1062" s="1174">
        <v>6000000</v>
      </c>
      <c r="BA1062" s="3" t="s">
        <v>2416</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3"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79732349</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10399871.699999999</v>
      </c>
      <c r="BB1065" s="3" t="s">
        <v>2418</v>
      </c>
      <c r="BC1065" s="3"/>
      <c r="BD1065" s="3"/>
    </row>
    <row r="1066" spans="1:56" ht="13"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0.73627223294009336</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10399871</v>
      </c>
      <c r="BB1067" s="3" t="s">
        <v>2424</v>
      </c>
    </row>
    <row r="1068" spans="1:56" ht="13"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7899871</v>
      </c>
      <c r="BB1068" s="3" t="s">
        <v>2425</v>
      </c>
    </row>
    <row r="1069" spans="1:56" ht="13"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3" customHeight="1">
      <c r="A1070" s="1836" t="s">
        <v>793</v>
      </c>
      <c r="B1070" s="1836"/>
      <c r="C1070" s="1836"/>
      <c r="D1070" s="1836"/>
      <c r="E1070" s="1836"/>
      <c r="F1070" s="1836"/>
      <c r="G1070" s="1836"/>
      <c r="H1070" s="1836"/>
      <c r="I1070" s="1836"/>
      <c r="J1070" s="1836"/>
      <c r="K1070" s="1836"/>
      <c r="L1070" s="1836"/>
      <c r="M1070" s="1836"/>
      <c r="N1070" s="1836"/>
      <c r="O1070" s="1836"/>
      <c r="P1070" s="1836"/>
      <c r="Q1070" s="1836"/>
      <c r="R1070" s="1836"/>
      <c r="S1070" s="1836"/>
      <c r="T1070" s="1836"/>
      <c r="U1070" s="1836"/>
      <c r="V1070" s="1836"/>
      <c r="W1070" s="1836"/>
      <c r="X1070" s="1836"/>
      <c r="Y1070" s="1836"/>
      <c r="Z1070" s="1836"/>
      <c r="AA1070" s="1836"/>
      <c r="AB1070" s="1836"/>
      <c r="AC1070" s="1836"/>
      <c r="AD1070" s="1836"/>
      <c r="AE1070" s="1836"/>
      <c r="AF1070" s="1836"/>
      <c r="AG1070" s="1836"/>
      <c r="AH1070" s="1836"/>
      <c r="AI1070" s="1836"/>
      <c r="AJ1070" s="1836"/>
      <c r="AK1070" s="1836"/>
      <c r="AL1070" s="1836"/>
      <c r="AM1070" s="1836"/>
      <c r="AN1070" s="1836"/>
      <c r="AO1070" s="1836"/>
      <c r="AP1070" s="1836"/>
      <c r="AQ1070" s="1836"/>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93" t="s">
        <v>590</v>
      </c>
      <c r="B1074" s="1393"/>
      <c r="C1074" s="1873">
        <v>1</v>
      </c>
      <c r="D1074" s="1873"/>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73"/>
      <c r="D1075" s="187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93" t="s">
        <v>590</v>
      </c>
      <c r="B1076" s="1393"/>
      <c r="C1076" s="1873">
        <v>2</v>
      </c>
      <c r="D1076" s="1873"/>
      <c r="E1076" s="1874" t="s">
        <v>2191</v>
      </c>
      <c r="F1076" s="1874"/>
      <c r="G1076" s="1874"/>
      <c r="H1076" s="1874"/>
      <c r="I1076" s="1874"/>
      <c r="J1076" s="1874"/>
      <c r="K1076" s="1874"/>
      <c r="L1076" s="1874"/>
      <c r="M1076" s="1874"/>
      <c r="N1076" s="1874"/>
      <c r="O1076" s="1874"/>
      <c r="P1076" s="1874"/>
      <c r="Q1076" s="1874"/>
      <c r="R1076" s="1874"/>
      <c r="S1076" s="1874"/>
      <c r="T1076" s="1874"/>
      <c r="U1076" s="1874"/>
      <c r="V1076" s="1874"/>
      <c r="W1076" s="1874"/>
      <c r="X1076" s="1874"/>
      <c r="Y1076" s="1874"/>
      <c r="Z1076" s="1874"/>
      <c r="AA1076" s="1874"/>
      <c r="AB1076" s="1874"/>
      <c r="AC1076" s="1874"/>
      <c r="AD1076" s="1874"/>
      <c r="AE1076" s="1874"/>
      <c r="AF1076" s="1874"/>
      <c r="AG1076" s="1874"/>
      <c r="AH1076" s="1874"/>
      <c r="AI1076" s="1874"/>
      <c r="AJ1076" s="1874"/>
      <c r="AK1076" s="1874"/>
      <c r="AL1076" s="1874"/>
      <c r="AM1076" s="1874"/>
      <c r="AN1076" s="1874"/>
      <c r="AO1076" s="1874"/>
      <c r="AP1076" s="1874"/>
      <c r="AQ1076" s="1874"/>
      <c r="AR1076" s="1874"/>
      <c r="AS1076" s="14"/>
      <c r="AT1076" s="14"/>
      <c r="AV1076" s="68"/>
      <c r="AW1076" s="68"/>
      <c r="AX1076" s="68"/>
      <c r="AY1076" s="68"/>
    </row>
    <row r="1077" spans="1:51" ht="13" customHeight="1">
      <c r="A1077" s="198"/>
      <c r="B1077" s="67"/>
      <c r="C1077" s="1873"/>
      <c r="D1077" s="1873"/>
      <c r="E1077" s="1874"/>
      <c r="F1077" s="1874"/>
      <c r="G1077" s="1874"/>
      <c r="H1077" s="1874"/>
      <c r="I1077" s="1874"/>
      <c r="J1077" s="1874"/>
      <c r="K1077" s="1874"/>
      <c r="L1077" s="1874"/>
      <c r="M1077" s="1874"/>
      <c r="N1077" s="1874"/>
      <c r="O1077" s="1874"/>
      <c r="P1077" s="1874"/>
      <c r="Q1077" s="1874"/>
      <c r="R1077" s="1874"/>
      <c r="S1077" s="1874"/>
      <c r="T1077" s="1874"/>
      <c r="U1077" s="1874"/>
      <c r="V1077" s="1874"/>
      <c r="W1077" s="1874"/>
      <c r="X1077" s="1874"/>
      <c r="Y1077" s="1874"/>
      <c r="Z1077" s="1874"/>
      <c r="AA1077" s="1874"/>
      <c r="AB1077" s="1874"/>
      <c r="AC1077" s="1874"/>
      <c r="AD1077" s="1874"/>
      <c r="AE1077" s="1874"/>
      <c r="AF1077" s="1874"/>
      <c r="AG1077" s="1874"/>
      <c r="AH1077" s="1874"/>
      <c r="AI1077" s="1874"/>
      <c r="AJ1077" s="1874"/>
      <c r="AK1077" s="1874"/>
      <c r="AL1077" s="1874"/>
      <c r="AM1077" s="1874"/>
      <c r="AN1077" s="1874"/>
      <c r="AO1077" s="1874"/>
      <c r="AP1077" s="1874"/>
      <c r="AQ1077" s="1874"/>
      <c r="AR1077" s="1874"/>
      <c r="AS1077" s="14"/>
      <c r="AT1077" s="14"/>
      <c r="AV1077" s="68"/>
      <c r="AW1077" s="68"/>
      <c r="AX1077" s="68"/>
      <c r="AY1077" s="68"/>
    </row>
    <row r="1078" spans="1:51" ht="13" customHeight="1">
      <c r="A1078" s="198"/>
      <c r="B1078" s="67"/>
      <c r="C1078" s="1873"/>
      <c r="D1078" s="187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93" t="s">
        <v>590</v>
      </c>
      <c r="B1079" s="1393"/>
      <c r="C1079" s="1432">
        <v>3</v>
      </c>
      <c r="D1079" s="1432"/>
      <c r="E1079" s="1332" t="s">
        <v>1078</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3" customHeight="1">
      <c r="A1080" s="1"/>
      <c r="B1080" s="1"/>
      <c r="C1080" s="1432"/>
      <c r="D1080" s="1432"/>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3" customHeight="1">
      <c r="A1081" s="1"/>
      <c r="B1081" s="1"/>
      <c r="C1081" s="1432"/>
      <c r="D1081" s="1432"/>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3" customHeight="1">
      <c r="A1082" s="1"/>
      <c r="B1082" s="1"/>
      <c r="C1082" s="1432"/>
      <c r="D1082" s="1432"/>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3" customHeight="1">
      <c r="A1083" s="2"/>
      <c r="B1083" s="25"/>
      <c r="C1083" s="1432"/>
      <c r="D1083" s="143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93" t="s">
        <v>590</v>
      </c>
      <c r="B1084" s="1393"/>
      <c r="C1084" s="1432">
        <v>4</v>
      </c>
      <c r="D1084" s="1432"/>
      <c r="E1084" s="1332" t="s">
        <v>1077</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3" customHeight="1">
      <c r="A1085" s="1"/>
      <c r="B1085" s="1"/>
      <c r="C1085" s="1432"/>
      <c r="D1085" s="1432"/>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3" customHeight="1">
      <c r="A1086" s="1"/>
      <c r="B1086" s="1"/>
      <c r="C1086" s="1432"/>
      <c r="D1086" s="1432"/>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3" customHeight="1">
      <c r="A1087" s="1"/>
      <c r="B1087" s="1"/>
      <c r="C1087" s="1432"/>
      <c r="D1087" s="1432"/>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3" customHeight="1">
      <c r="A1088" s="1"/>
      <c r="B1088" s="1"/>
      <c r="C1088" s="1432"/>
      <c r="D1088" s="1432"/>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3" customHeight="1">
      <c r="A1089" s="1"/>
      <c r="B1089" s="1"/>
      <c r="C1089" s="1432"/>
      <c r="D1089" s="143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93" t="s">
        <v>590</v>
      </c>
      <c r="B1090" s="1393"/>
      <c r="C1090" s="1432">
        <v>5</v>
      </c>
      <c r="D1090" s="1432"/>
      <c r="E1090" s="1332" t="s">
        <v>2194</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4"/>
      <c r="B1091" s="4"/>
      <c r="C1091" s="1432"/>
      <c r="D1091" s="1432"/>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4"/>
      <c r="B1092" s="4"/>
      <c r="C1092" s="1432"/>
      <c r="D1092" s="1432"/>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3" customHeight="1">
      <c r="A1093" s="35"/>
      <c r="B1093" s="25"/>
      <c r="C1093" s="1432"/>
      <c r="D1093" s="143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93" t="s">
        <v>590</v>
      </c>
      <c r="B1094" s="1393"/>
      <c r="C1094" s="1432">
        <v>6</v>
      </c>
      <c r="D1094" s="1432"/>
      <c r="E1094" s="1332" t="s">
        <v>2195</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3"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3" customHeight="1">
      <c r="A1096" s="1"/>
      <c r="B1096" s="1"/>
      <c r="C1096" s="1432"/>
      <c r="D1096" s="1432"/>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3" customHeight="1">
      <c r="A1097" s="35"/>
      <c r="B1097" s="25"/>
      <c r="C1097" s="1432"/>
      <c r="D1097" s="143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93" t="s">
        <v>590</v>
      </c>
      <c r="B1098" s="1393"/>
      <c r="C1098" s="1432">
        <v>7</v>
      </c>
      <c r="D1098" s="1432"/>
      <c r="E1098" s="1332" t="s">
        <v>2093</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3" customHeight="1">
      <c r="A1099" s="1"/>
      <c r="B1099" s="1"/>
      <c r="C1099" s="1432"/>
      <c r="D1099" s="143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3" customHeight="1">
      <c r="A1100" s="1"/>
      <c r="B1100" s="1"/>
      <c r="C1100" s="1432"/>
      <c r="D1100" s="143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3" customHeight="1">
      <c r="A1101" s="1"/>
      <c r="B1101" s="1"/>
      <c r="C1101" s="1432"/>
      <c r="D1101" s="143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32"/>
      <c r="D1102" s="143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93" t="s">
        <v>590</v>
      </c>
      <c r="B1103" s="1393"/>
      <c r="C1103" s="1432">
        <v>8</v>
      </c>
      <c r="D1103" s="1432"/>
      <c r="E1103" s="1332" t="s">
        <v>1071</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3" customHeight="1">
      <c r="A1104" s="35"/>
      <c r="B1104" s="25"/>
      <c r="C1104" s="1432"/>
      <c r="D1104" s="1432"/>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3" customHeight="1">
      <c r="A1105" s="35"/>
      <c r="B1105" s="25"/>
      <c r="C1105" s="1432"/>
      <c r="D1105" s="143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93" t="s">
        <v>590</v>
      </c>
      <c r="B1106" s="1393"/>
      <c r="C1106" s="1873">
        <v>9</v>
      </c>
      <c r="D1106" s="1873"/>
      <c r="E1106" s="1332" t="s">
        <v>1073</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3" customHeight="1">
      <c r="A1107" s="1"/>
      <c r="B1107" s="1"/>
      <c r="C1107" s="1873"/>
      <c r="D1107" s="1873"/>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3" customHeight="1">
      <c r="A1108" s="35"/>
      <c r="B1108" s="25"/>
      <c r="C1108" s="1873"/>
      <c r="D1108" s="187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93" t="s">
        <v>590</v>
      </c>
      <c r="B1109" s="1393"/>
      <c r="C1109" s="1873">
        <v>10</v>
      </c>
      <c r="D1109" s="1873"/>
      <c r="E1109" s="1334" t="s">
        <v>2192</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3"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93" t="s">
        <v>590</v>
      </c>
      <c r="B1112" s="1393"/>
      <c r="C1112" s="1873">
        <v>11</v>
      </c>
      <c r="D1112" s="1873"/>
      <c r="E1112" s="1334" t="s">
        <v>2193</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3"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3" t="s">
        <v>590</v>
      </c>
      <c r="B1134" s="1393"/>
      <c r="C1134" s="199">
        <v>9</v>
      </c>
      <c r="D1134" s="1266" t="s">
        <v>1072</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10" priority="12">
      <formula>0=$B$1069</formula>
    </cfRule>
  </conditionalFormatting>
  <conditionalFormatting sqref="C563:C573">
    <cfRule type="expression" dxfId="109" priority="1">
      <formula>$AT563="!"</formula>
    </cfRule>
  </conditionalFormatting>
  <conditionalFormatting sqref="C636:C646">
    <cfRule type="expression" dxfId="108" priority="2">
      <formula>$AT636="!"</formula>
    </cfRule>
  </conditionalFormatting>
  <conditionalFormatting sqref="C903:T904">
    <cfRule type="expression" dxfId="107" priority="14">
      <formula>AND(AC903&lt;&gt;"",OR(C903="Other (Specify):",C903=""))</formula>
    </cfRule>
  </conditionalFormatting>
  <conditionalFormatting sqref="D213">
    <cfRule type="expression" dxfId="106" priority="270">
      <formula>AND($Q$212&gt;0,$T$212&lt;75%)</formula>
    </cfRule>
  </conditionalFormatting>
  <conditionalFormatting sqref="D216">
    <cfRule type="expression" dxfId="105" priority="37">
      <formula>NOT($D$211="At-Risk")</formula>
    </cfRule>
  </conditionalFormatting>
  <conditionalFormatting sqref="D215:U215">
    <cfRule type="expression" dxfId="104" priority="41">
      <formula>NOT(OR($D$214="Seniors",$D$211="Seniors"))</formula>
    </cfRule>
  </conditionalFormatting>
  <conditionalFormatting sqref="D214:Z214">
    <cfRule type="expression" dxfId="103" priority="271">
      <formula>AND($Q$212&gt;0,$T$212&lt;75%)</formula>
    </cfRule>
  </conditionalFormatting>
  <conditionalFormatting sqref="E715:AK715">
    <cfRule type="expression" dxfId="102" priority="27">
      <formula>AND($W$714="Other",OR($E$715="(specify here)",$E$715=""))</formula>
    </cfRule>
  </conditionalFormatting>
  <conditionalFormatting sqref="F839:L839">
    <cfRule type="expression" dxfId="101" priority="22">
      <formula>AND(OR(M839&lt;&gt;"",$Q$819&lt;&gt;"",$U$819&lt;&gt;"",$Y$819&lt;&gt;"",$AC$819&lt;&gt;"",$AG$819&lt;&gt;"",SUM($M$839:$AJ$839)&gt;0),OR(F839="(specify here)",F839=""))</formula>
    </cfRule>
  </conditionalFormatting>
  <conditionalFormatting sqref="F466:AB466">
    <cfRule type="expression" dxfId="100" priority="11">
      <formula>$AC$463=""</formula>
    </cfRule>
  </conditionalFormatting>
  <conditionalFormatting sqref="G1064:AN1069">
    <cfRule type="expression" dxfId="99" priority="8">
      <formula>OR($Z$205="15% set-aside",$Z$205="15% set-aside with qualifying low value rehab")</formula>
    </cfRule>
  </conditionalFormatting>
  <conditionalFormatting sqref="L516:X516">
    <cfRule type="expression" dxfId="98" priority="36">
      <formula>AND(NOT(AC516="N/A"),AH516&lt;&gt;"",OR(L516="(specify here)",L516=""))</formula>
    </cfRule>
  </conditionalFormatting>
  <conditionalFormatting sqref="M854:V854">
    <cfRule type="expression" dxfId="97" priority="21">
      <formula>AND(W854&lt;&gt;"",OR(M854="(specify here)",M854=""))</formula>
    </cfRule>
  </conditionalFormatting>
  <conditionalFormatting sqref="M869:V869">
    <cfRule type="expression" dxfId="96" priority="20">
      <formula>AND(W869&lt;&gt;"",OR(M869="(specify here)",M869=""))</formula>
    </cfRule>
  </conditionalFormatting>
  <conditionalFormatting sqref="M880:V880">
    <cfRule type="expression" dxfId="95" priority="19">
      <formula>AND(W880&lt;&gt;"",OR(M880="(specify here)",M880=""))</formula>
    </cfRule>
  </conditionalFormatting>
  <conditionalFormatting sqref="M883:V887">
    <cfRule type="expression" dxfId="94" priority="18">
      <formula>AND(W883&lt;&gt;"",OR(M883="(specify here)",M883=""))</formula>
    </cfRule>
  </conditionalFormatting>
  <conditionalFormatting sqref="O528:AA528">
    <cfRule type="expression" dxfId="93" priority="35">
      <formula>AND(OR(AND(NOT(AC528="N/A"),AH528&lt;&gt;""),AND(NOT(AC529="N/A"),AH529&lt;&gt;""),AND(NOT(AC530="N/A"),AH530&lt;&gt;"")),OR(O528="(specify here)",O528=""))</formula>
    </cfRule>
  </conditionalFormatting>
  <conditionalFormatting sqref="O531:AA531">
    <cfRule type="expression" dxfId="92" priority="34">
      <formula>AND(OR(AND(NOT(AC531="N/A"),AH531&lt;&gt;""),AND(NOT(AC532="N/A"),AH532&lt;&gt;""),AND(NOT(AC533="N/A"),AH533&lt;&gt;"")),OR(O531="(specify here)",O531=""))</formula>
    </cfRule>
  </conditionalFormatting>
  <conditionalFormatting sqref="O534:AA534">
    <cfRule type="expression" dxfId="91" priority="33">
      <formula>AND(OR(AND(NOT(AC534="N/A"),AH534&lt;&gt;""),AND(NOT(AC535="N/A"),AH535&lt;&gt;""),AND(NOT(AC536="N/A"),AH536&lt;&gt;"")),OR(O534="(specify here)",O534=""))</formula>
    </cfRule>
  </conditionalFormatting>
  <conditionalFormatting sqref="O537:AA537">
    <cfRule type="expression" dxfId="90" priority="32">
      <formula>AND(OR(AND(NOT(AC537="N/A"),AH537&lt;&gt;""),AND(NOT(AC538="N/A"),AH538&lt;&gt;""),AND(NOT(AC539="N/A"),AH539&lt;&gt;"")),OR(O537="(specify here)",O537=""))</formula>
    </cfRule>
  </conditionalFormatting>
  <conditionalFormatting sqref="O540:AA540">
    <cfRule type="expression" dxfId="89" priority="31">
      <formula>AND(OR(AND(NOT(AC540="N/A"),AH540&lt;&gt;""),AND(NOT(AC541="N/A"),AH541&lt;&gt;""),AND(NOT(AC542="N/A"),AH542&lt;&gt;"")),OR(O540="(specify here)",O540=""))</formula>
    </cfRule>
  </conditionalFormatting>
  <conditionalFormatting sqref="O543:AA543">
    <cfRule type="expression" dxfId="88" priority="30">
      <formula>AND(OR(AND(NOT(AC543="N/A"),AH543&lt;&gt;""),AND(NOT(AC544="N/A"),AH544&lt;&gt;""),AND(NOT(AC545="N/A"),AH545&lt;&gt;"")),OR(O543="(specify here)",O543=""))</formula>
    </cfRule>
  </conditionalFormatting>
  <conditionalFormatting sqref="P824:Y824">
    <cfRule type="expression" dxfId="87" priority="23">
      <formula>AND(Z824&lt;&gt;"",OR(P824="(specify here)",P824=""))</formula>
    </cfRule>
  </conditionalFormatting>
  <conditionalFormatting sqref="Q563:Y564 AE563:AS564 Q565:AS573 Z636 AC636:AS646 Q637:Z646">
    <cfRule type="expression" dxfId="86" priority="29">
      <formula>$AT563="!"</formula>
    </cfRule>
  </conditionalFormatting>
  <conditionalFormatting sqref="T212:U212">
    <cfRule type="expression" dxfId="85" priority="10">
      <formula>AND($T$212=0,$Q$212="")</formula>
    </cfRule>
  </conditionalFormatting>
  <conditionalFormatting sqref="U903:U904">
    <cfRule type="expression" dxfId="84" priority="267">
      <formula>AND(AU887&lt;&gt;"",OR(U903="Other (Specify):",U903=""))</formula>
    </cfRule>
  </conditionalFormatting>
  <conditionalFormatting sqref="V903:AB904">
    <cfRule type="expression" dxfId="83" priority="268">
      <formula>AND(AV897&lt;&gt;"",OR(V903="Other (Specify):",V903=""))</formula>
    </cfRule>
  </conditionalFormatting>
  <conditionalFormatting sqref="W983:AG983">
    <cfRule type="expression" dxfId="82" priority="13">
      <formula>AND($AA$962&lt;&gt;"",OR($W$961="",$W$961="(specify here)"))</formula>
    </cfRule>
  </conditionalFormatting>
  <conditionalFormatting sqref="Y224">
    <cfRule type="expression" dxfId="81" priority="5">
      <formula>$AC$463=""</formula>
    </cfRule>
  </conditionalFormatting>
  <conditionalFormatting sqref="Y516:AB516">
    <cfRule type="expression" dxfId="80" priority="269">
      <formula>AND(NOT(AP516="N/A"),AU515&lt;&gt;"",OR(Y516="(specify here)",Y516=""))</formula>
    </cfRule>
  </conditionalFormatting>
  <conditionalFormatting sqref="AA927:AF927">
    <cfRule type="expression" dxfId="79" priority="7">
      <formula>NOT($AA$927=$AW$927)</formula>
    </cfRule>
  </conditionalFormatting>
  <conditionalFormatting sqref="AA1066:AF1066">
    <cfRule type="expression" dxfId="78" priority="9">
      <formula>OR($Z$205="15% set-aside",$Z$205="15% set-aside with qualifying low value rehab")</formula>
    </cfRule>
  </conditionalFormatting>
  <conditionalFormatting sqref="AA215:AO215">
    <cfRule type="expression" dxfId="77" priority="42">
      <formula>NOT(OR($D$214="Seniors",$D$211="Seniors"))</formula>
    </cfRule>
  </conditionalFormatting>
  <conditionalFormatting sqref="AB216:AM216">
    <cfRule type="expression" dxfId="76" priority="38">
      <formula>NOT($D$211="At-Risk")</formula>
    </cfRule>
  </conditionalFormatting>
  <conditionalFormatting sqref="AF1030">
    <cfRule type="cellIs" dxfId="75" priority="48" stopIfTrue="1" operator="equal">
      <formula>"Please Enter Amount:"</formula>
    </cfRule>
  </conditionalFormatting>
  <conditionalFormatting sqref="AF1035">
    <cfRule type="cellIs" dxfId="74" priority="45" stopIfTrue="1" operator="equal">
      <formula>"Please Enter Amount:"</formula>
    </cfRule>
  </conditionalFormatting>
  <conditionalFormatting sqref="AF1042">
    <cfRule type="cellIs" dxfId="73" priority="46" stopIfTrue="1" operator="equal">
      <formula>"Please Enter Amount:"</formula>
    </cfRule>
  </conditionalFormatting>
  <conditionalFormatting sqref="AG450:AJ450">
    <cfRule type="expression" dxfId="72" priority="52" stopIfTrue="1">
      <formula>"iserror(d31)"</formula>
    </cfRule>
  </conditionalFormatting>
  <conditionalFormatting sqref="AJ1054">
    <cfRule type="cellIs" dxfId="71" priority="51" stopIfTrue="1" operator="equal">
      <formula>"#DIV/0!"</formula>
    </cfRule>
  </conditionalFormatting>
  <conditionalFormatting sqref="AX305:BT306">
    <cfRule type="expression" dxfId="70" priority="6">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30" zoomScaleNormal="130" workbookViewId="0">
      <pane xSplit="2" ySplit="3" topLeftCell="C83" activePane="bottomRight" state="frozen"/>
      <selection pane="topRight" activeCell="C1" sqref="C1"/>
      <selection pane="bottomLeft" activeCell="A4" sqref="A4"/>
      <selection pane="bottomRight" activeCell="G103" sqref="G103"/>
    </sheetView>
  </sheetViews>
  <sheetFormatPr defaultColWidth="0" defaultRowHeight="11.5" zeroHeight="1"/>
  <cols>
    <col min="1" max="1" width="35.54296875" style="187" customWidth="1"/>
    <col min="2" max="12" width="12.1796875" style="158" customWidth="1"/>
    <col min="13" max="17" width="11.453125" style="158" customWidth="1"/>
    <col min="18" max="18" width="12.5429687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548</v>
      </c>
      <c r="B1" s="125"/>
      <c r="C1" s="125"/>
      <c r="D1" s="125"/>
      <c r="E1" s="126"/>
      <c r="F1" s="1881" t="s">
        <v>620</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374</v>
      </c>
      <c r="D2" s="138" t="s">
        <v>373</v>
      </c>
      <c r="E2" s="138" t="s">
        <v>24</v>
      </c>
      <c r="F2" s="139" t="str">
        <f>Application!B635&amp;Application!C635</f>
        <v>1)Permanent Loan (Tranche A)</v>
      </c>
      <c r="G2" s="139" t="str">
        <f>Application!B636&amp;Application!C636</f>
        <v>2)Permanent Loan (Tranche B)</v>
      </c>
      <c r="H2" s="139" t="str">
        <f>Application!B637&amp;Application!C637</f>
        <v>3)Deferred Developer Fee</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4250000</v>
      </c>
      <c r="C4" s="147">
        <v>4250000</v>
      </c>
      <c r="D4" s="147"/>
      <c r="E4" s="147">
        <f>C4</f>
        <v>4250000</v>
      </c>
      <c r="F4" s="147"/>
      <c r="G4" s="147"/>
      <c r="H4" s="147"/>
      <c r="I4" s="147"/>
      <c r="J4" s="147"/>
      <c r="K4" s="147"/>
      <c r="L4" s="147"/>
      <c r="M4" s="147"/>
      <c r="N4" s="147"/>
      <c r="O4" s="147"/>
      <c r="P4" s="147"/>
      <c r="Q4" s="147"/>
      <c r="R4" s="516">
        <f>SUM(E4:Q4)</f>
        <v>4250000</v>
      </c>
      <c r="S4" s="148"/>
      <c r="T4" s="148"/>
      <c r="U4" s="143"/>
    </row>
    <row r="5" spans="1:21" s="144" customFormat="1">
      <c r="A5" s="145" t="s">
        <v>28</v>
      </c>
      <c r="B5" s="146">
        <f>SUM(C5+D5)</f>
        <v>200000</v>
      </c>
      <c r="C5" s="147">
        <v>200000</v>
      </c>
      <c r="D5" s="147"/>
      <c r="E5" s="147">
        <f>C5</f>
        <v>200000</v>
      </c>
      <c r="F5" s="147"/>
      <c r="G5" s="147"/>
      <c r="H5" s="147"/>
      <c r="I5" s="147"/>
      <c r="J5" s="147"/>
      <c r="K5" s="147"/>
      <c r="L5" s="147"/>
      <c r="M5" s="147"/>
      <c r="N5" s="147"/>
      <c r="O5" s="147"/>
      <c r="P5" s="147"/>
      <c r="Q5" s="147"/>
      <c r="R5" s="516">
        <f>SUM(E5:Q5)</f>
        <v>200000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4450000</v>
      </c>
      <c r="C8" s="146">
        <f t="shared" ref="C8:Q8" si="0">SUM(C4:C7)</f>
        <v>4450000</v>
      </c>
      <c r="D8" s="146">
        <f t="shared" si="0"/>
        <v>0</v>
      </c>
      <c r="E8" s="146">
        <f t="shared" si="0"/>
        <v>4450000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4450000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500000</v>
      </c>
      <c r="C10" s="147">
        <v>500000</v>
      </c>
      <c r="D10" s="147"/>
      <c r="E10" s="147"/>
      <c r="F10" s="147">
        <f>C10</f>
        <v>500000</v>
      </c>
      <c r="G10" s="147"/>
      <c r="H10" s="147"/>
      <c r="I10" s="147"/>
      <c r="J10" s="147"/>
      <c r="K10" s="147"/>
      <c r="L10" s="147"/>
      <c r="M10" s="147"/>
      <c r="N10" s="147"/>
      <c r="O10" s="147"/>
      <c r="P10" s="147"/>
      <c r="Q10" s="147"/>
      <c r="R10" s="516">
        <f>SUM(E10:Q10)</f>
        <v>500000</v>
      </c>
      <c r="S10" s="147">
        <f>R10</f>
        <v>500000</v>
      </c>
      <c r="T10" s="147"/>
      <c r="U10" s="143"/>
    </row>
    <row r="11" spans="1:21" s="144" customFormat="1">
      <c r="A11" s="149" t="s">
        <v>595</v>
      </c>
      <c r="B11" s="146">
        <f>SUM(C11:D11)</f>
        <v>500000</v>
      </c>
      <c r="C11" s="146">
        <f t="shared" ref="C11:Q11" si="1">SUM(C9:C10)</f>
        <v>500000</v>
      </c>
      <c r="D11" s="146">
        <f t="shared" si="1"/>
        <v>0</v>
      </c>
      <c r="E11" s="146">
        <f t="shared" si="1"/>
        <v>0</v>
      </c>
      <c r="F11" s="146">
        <f t="shared" si="1"/>
        <v>500000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4950000</v>
      </c>
      <c r="C12" s="146">
        <f t="shared" si="2"/>
        <v>4950000</v>
      </c>
      <c r="D12" s="146">
        <f t="shared" si="2"/>
        <v>0</v>
      </c>
      <c r="E12" s="146">
        <f t="shared" si="2"/>
        <v>4450000</v>
      </c>
      <c r="F12" s="146">
        <f t="shared" si="2"/>
        <v>500000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4950000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1000000</v>
      </c>
      <c r="C29" s="147">
        <v>1000000</v>
      </c>
      <c r="D29" s="147"/>
      <c r="E29" s="147">
        <f>C29</f>
        <v>1000000</v>
      </c>
      <c r="F29" s="147"/>
      <c r="G29" s="147"/>
      <c r="H29" s="147"/>
      <c r="I29" s="147"/>
      <c r="J29" s="147"/>
      <c r="K29" s="147"/>
      <c r="L29" s="147"/>
      <c r="M29" s="147"/>
      <c r="N29" s="147"/>
      <c r="O29" s="147"/>
      <c r="P29" s="147"/>
      <c r="Q29" s="147"/>
      <c r="R29" s="516">
        <f t="shared" ref="R29:R37" si="7">SUM(E29:Q29)</f>
        <v>1000000</v>
      </c>
      <c r="S29" s="147">
        <f>R29</f>
        <v>1000000</v>
      </c>
      <c r="T29" s="147"/>
      <c r="U29" s="143"/>
    </row>
    <row r="30" spans="1:21" s="144" customFormat="1">
      <c r="A30" s="145" t="s">
        <v>598</v>
      </c>
      <c r="B30" s="146">
        <f t="shared" si="6"/>
        <v>36548999</v>
      </c>
      <c r="C30" s="147">
        <v>36548999</v>
      </c>
      <c r="D30" s="147"/>
      <c r="E30" s="147">
        <f t="shared" ref="E30:E32" si="8">C30</f>
        <v>36548999</v>
      </c>
      <c r="F30" s="147"/>
      <c r="G30" s="147"/>
      <c r="H30" s="147"/>
      <c r="I30" s="147"/>
      <c r="J30" s="147"/>
      <c r="K30" s="147"/>
      <c r="L30" s="147"/>
      <c r="M30" s="147"/>
      <c r="N30" s="147"/>
      <c r="O30" s="147"/>
      <c r="P30" s="147"/>
      <c r="Q30" s="147"/>
      <c r="R30" s="516">
        <f t="shared" si="7"/>
        <v>36548999</v>
      </c>
      <c r="S30" s="147">
        <f t="shared" ref="S30:S37" si="9">R30</f>
        <v>36548999</v>
      </c>
      <c r="T30" s="147"/>
      <c r="U30" s="143"/>
    </row>
    <row r="31" spans="1:21" s="144" customFormat="1">
      <c r="A31" s="145" t="s">
        <v>599</v>
      </c>
      <c r="B31" s="146">
        <f t="shared" si="6"/>
        <v>2739528</v>
      </c>
      <c r="C31" s="147">
        <v>2739528</v>
      </c>
      <c r="D31" s="147"/>
      <c r="E31" s="147">
        <f t="shared" si="8"/>
        <v>2739528</v>
      </c>
      <c r="F31" s="147"/>
      <c r="G31" s="147"/>
      <c r="H31" s="147"/>
      <c r="I31" s="147"/>
      <c r="J31" s="147"/>
      <c r="K31" s="147"/>
      <c r="L31" s="147"/>
      <c r="M31" s="147"/>
      <c r="N31" s="147"/>
      <c r="O31" s="147"/>
      <c r="P31" s="147"/>
      <c r="Q31" s="147"/>
      <c r="R31" s="516">
        <f t="shared" si="7"/>
        <v>2739528</v>
      </c>
      <c r="S31" s="147">
        <f t="shared" si="9"/>
        <v>2739528</v>
      </c>
      <c r="T31" s="147"/>
      <c r="U31" s="143"/>
    </row>
    <row r="32" spans="1:21" s="144" customFormat="1">
      <c r="A32" s="145" t="s">
        <v>137</v>
      </c>
      <c r="B32" s="146">
        <f t="shared" si="6"/>
        <v>1826352</v>
      </c>
      <c r="C32" s="147">
        <v>1826352</v>
      </c>
      <c r="D32" s="147"/>
      <c r="E32" s="147">
        <f t="shared" si="8"/>
        <v>1826352</v>
      </c>
      <c r="F32" s="147"/>
      <c r="G32" s="147"/>
      <c r="H32" s="147"/>
      <c r="I32" s="147"/>
      <c r="J32" s="147"/>
      <c r="K32" s="147"/>
      <c r="L32" s="147"/>
      <c r="M32" s="147"/>
      <c r="N32" s="147"/>
      <c r="O32" s="147"/>
      <c r="P32" s="147"/>
      <c r="Q32" s="147"/>
      <c r="R32" s="516">
        <f t="shared" si="7"/>
        <v>1826352</v>
      </c>
      <c r="S32" s="147">
        <f t="shared" si="9"/>
        <v>1826352</v>
      </c>
      <c r="T32" s="147"/>
      <c r="U32" s="143"/>
    </row>
    <row r="33" spans="1:21" s="144" customFormat="1">
      <c r="A33" s="145" t="s">
        <v>138</v>
      </c>
      <c r="B33" s="146">
        <f t="shared" si="6"/>
        <v>1826352</v>
      </c>
      <c r="C33" s="147">
        <v>1826352</v>
      </c>
      <c r="D33" s="147"/>
      <c r="E33" s="147">
        <f>173830+1555525-36060</f>
        <v>1693295</v>
      </c>
      <c r="F33" s="147">
        <f>C33-E33</f>
        <v>133057</v>
      </c>
      <c r="G33" s="147"/>
      <c r="H33" s="147"/>
      <c r="I33" s="147"/>
      <c r="J33" s="147"/>
      <c r="K33" s="147"/>
      <c r="L33" s="147"/>
      <c r="M33" s="147"/>
      <c r="N33" s="147"/>
      <c r="O33" s="147"/>
      <c r="P33" s="147"/>
      <c r="Q33" s="147"/>
      <c r="R33" s="516">
        <f t="shared" si="7"/>
        <v>1826352</v>
      </c>
      <c r="S33" s="147">
        <f t="shared" si="9"/>
        <v>1826352</v>
      </c>
      <c r="T33" s="147"/>
      <c r="U33" s="143"/>
    </row>
    <row r="34" spans="1:21" s="144" customFormat="1">
      <c r="A34" s="145" t="s">
        <v>139</v>
      </c>
      <c r="B34" s="146">
        <f t="shared" si="6"/>
        <v>7609800</v>
      </c>
      <c r="C34" s="147">
        <v>7609800</v>
      </c>
      <c r="D34" s="147"/>
      <c r="E34" s="147"/>
      <c r="F34" s="147">
        <f>C34</f>
        <v>7609800</v>
      </c>
      <c r="G34" s="147"/>
      <c r="H34" s="147"/>
      <c r="I34" s="147"/>
      <c r="J34" s="147"/>
      <c r="K34" s="147"/>
      <c r="L34" s="147"/>
      <c r="M34" s="147"/>
      <c r="N34" s="147"/>
      <c r="O34" s="147"/>
      <c r="P34" s="147"/>
      <c r="Q34" s="147"/>
      <c r="R34" s="516">
        <f t="shared" si="7"/>
        <v>7609800</v>
      </c>
      <c r="S34" s="147">
        <f t="shared" si="9"/>
        <v>7609800</v>
      </c>
      <c r="T34" s="147"/>
      <c r="U34" s="143"/>
    </row>
    <row r="35" spans="1:21" s="144" customFormat="1">
      <c r="A35" s="145" t="s">
        <v>140</v>
      </c>
      <c r="B35" s="146">
        <f t="shared" si="6"/>
        <v>520510</v>
      </c>
      <c r="C35" s="147">
        <v>520510</v>
      </c>
      <c r="D35" s="147"/>
      <c r="E35" s="147"/>
      <c r="F35" s="147">
        <f>B35</f>
        <v>520510</v>
      </c>
      <c r="G35" s="147"/>
      <c r="H35" s="147"/>
      <c r="I35" s="147"/>
      <c r="J35" s="147"/>
      <c r="K35" s="147"/>
      <c r="L35" s="147"/>
      <c r="M35" s="147"/>
      <c r="N35" s="147"/>
      <c r="O35" s="147"/>
      <c r="P35" s="147"/>
      <c r="Q35" s="147"/>
      <c r="R35" s="516">
        <f t="shared" si="7"/>
        <v>520510</v>
      </c>
      <c r="S35" s="147">
        <f t="shared" si="9"/>
        <v>520510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f t="shared" si="9"/>
        <v>0</v>
      </c>
      <c r="T36" s="147"/>
      <c r="U36" s="143"/>
    </row>
    <row r="37" spans="1:21" s="144" customFormat="1">
      <c r="A37" s="1143" t="s">
        <v>2776</v>
      </c>
      <c r="B37" s="146">
        <f t="shared" si="6"/>
        <v>468459</v>
      </c>
      <c r="C37" s="147">
        <f>468459</f>
        <v>468459</v>
      </c>
      <c r="D37" s="147"/>
      <c r="E37" s="147"/>
      <c r="F37" s="147">
        <f>C37</f>
        <v>468459</v>
      </c>
      <c r="G37" s="147"/>
      <c r="H37" s="147"/>
      <c r="I37" s="147"/>
      <c r="J37" s="147"/>
      <c r="K37" s="147"/>
      <c r="L37" s="147"/>
      <c r="M37" s="147"/>
      <c r="N37" s="147"/>
      <c r="O37" s="147"/>
      <c r="P37" s="147"/>
      <c r="Q37" s="147"/>
      <c r="R37" s="516">
        <f t="shared" si="7"/>
        <v>468459</v>
      </c>
      <c r="S37" s="147">
        <f t="shared" si="9"/>
        <v>468459</v>
      </c>
      <c r="T37" s="147"/>
      <c r="U37" s="143"/>
    </row>
    <row r="38" spans="1:21" s="144" customFormat="1">
      <c r="A38" s="149" t="s">
        <v>143</v>
      </c>
      <c r="B38" s="146">
        <f t="shared" si="6"/>
        <v>52540000</v>
      </c>
      <c r="C38" s="146">
        <f>SUM(C29:C37)</f>
        <v>52540000</v>
      </c>
      <c r="D38" s="146">
        <f t="shared" ref="D38:Q38" si="10">SUM(D29:D37)</f>
        <v>0</v>
      </c>
      <c r="E38" s="146">
        <f t="shared" si="10"/>
        <v>43808174</v>
      </c>
      <c r="F38" s="146">
        <f t="shared" si="10"/>
        <v>8731826</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52540000</v>
      </c>
      <c r="S38" s="150">
        <f>SUM(S29:S37)</f>
        <v>52540000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1590000</v>
      </c>
      <c r="C40" s="147">
        <v>1590000</v>
      </c>
      <c r="D40" s="147"/>
      <c r="E40" s="147"/>
      <c r="F40" s="147">
        <f>C40</f>
        <v>1590000</v>
      </c>
      <c r="G40" s="147"/>
      <c r="H40" s="147"/>
      <c r="I40" s="147"/>
      <c r="J40" s="147"/>
      <c r="K40" s="147"/>
      <c r="L40" s="147"/>
      <c r="M40" s="147"/>
      <c r="N40" s="147"/>
      <c r="O40" s="147"/>
      <c r="P40" s="147"/>
      <c r="Q40" s="147"/>
      <c r="R40" s="516">
        <f>SUM(E40:Q40)</f>
        <v>1590000</v>
      </c>
      <c r="S40" s="147">
        <f>R40</f>
        <v>1590000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1590000</v>
      </c>
      <c r="C42" s="146">
        <f>SUM(C39:C41)</f>
        <v>1590000</v>
      </c>
      <c r="D42" s="146">
        <f>SUM(D39:D41)</f>
        <v>0</v>
      </c>
      <c r="E42" s="146">
        <f t="shared" ref="E42:T42" si="11">SUM(E40:E41)</f>
        <v>0</v>
      </c>
      <c r="F42" s="146">
        <f t="shared" si="11"/>
        <v>1590000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1590000</v>
      </c>
      <c r="S42" s="150">
        <f t="shared" si="11"/>
        <v>1590000</v>
      </c>
      <c r="T42" s="150">
        <f t="shared" si="11"/>
        <v>0</v>
      </c>
      <c r="U42" s="143"/>
    </row>
    <row r="43" spans="1:21" s="144" customFormat="1">
      <c r="A43" s="149" t="s">
        <v>148</v>
      </c>
      <c r="B43" s="146">
        <f>SUM(C43:D43)</f>
        <v>650000</v>
      </c>
      <c r="C43" s="147">
        <v>650000</v>
      </c>
      <c r="D43" s="147"/>
      <c r="E43" s="147"/>
      <c r="F43" s="147">
        <f>C43</f>
        <v>650000</v>
      </c>
      <c r="G43" s="147"/>
      <c r="H43" s="147"/>
      <c r="I43" s="147"/>
      <c r="J43" s="147"/>
      <c r="K43" s="147"/>
      <c r="L43" s="147"/>
      <c r="M43" s="147"/>
      <c r="N43" s="147"/>
      <c r="O43" s="147"/>
      <c r="P43" s="147"/>
      <c r="Q43" s="147"/>
      <c r="R43" s="516">
        <f>SUM(E43:Q43)</f>
        <v>650000</v>
      </c>
      <c r="S43" s="147">
        <f>R43</f>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5005011</v>
      </c>
      <c r="C45" s="147">
        <v>5005011</v>
      </c>
      <c r="D45" s="147"/>
      <c r="E45" s="147"/>
      <c r="F45" s="147">
        <f>C45</f>
        <v>5005011</v>
      </c>
      <c r="G45" s="147"/>
      <c r="H45" s="147"/>
      <c r="I45" s="147"/>
      <c r="J45" s="147"/>
      <c r="K45" s="147"/>
      <c r="L45" s="147"/>
      <c r="M45" s="147"/>
      <c r="N45" s="147"/>
      <c r="O45" s="147"/>
      <c r="P45" s="147"/>
      <c r="Q45" s="147"/>
      <c r="R45" s="516">
        <f t="shared" ref="R45:R53" si="13">SUM(E45:Q45)</f>
        <v>5005011</v>
      </c>
      <c r="S45" s="147">
        <v>4194040</v>
      </c>
      <c r="T45" s="147"/>
      <c r="U45" s="143"/>
    </row>
    <row r="46" spans="1:21" s="144" customFormat="1">
      <c r="A46" s="145" t="s">
        <v>151</v>
      </c>
      <c r="B46" s="146">
        <f t="shared" si="12"/>
        <v>498960</v>
      </c>
      <c r="C46" s="147">
        <v>498960</v>
      </c>
      <c r="D46" s="147"/>
      <c r="E46" s="147"/>
      <c r="F46" s="147">
        <f>C46</f>
        <v>498960</v>
      </c>
      <c r="G46" s="147"/>
      <c r="H46" s="147"/>
      <c r="I46" s="147"/>
      <c r="J46" s="147"/>
      <c r="K46" s="147"/>
      <c r="L46" s="147"/>
      <c r="M46" s="147"/>
      <c r="N46" s="147"/>
      <c r="O46" s="147"/>
      <c r="P46" s="147"/>
      <c r="Q46" s="147"/>
      <c r="R46" s="516">
        <f t="shared" si="13"/>
        <v>498960</v>
      </c>
      <c r="S46" s="147">
        <v>399168</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62922</v>
      </c>
      <c r="C49" s="147">
        <v>62922</v>
      </c>
      <c r="D49" s="147"/>
      <c r="E49" s="147"/>
      <c r="F49" s="147">
        <f>C49</f>
        <v>62922</v>
      </c>
      <c r="G49" s="147"/>
      <c r="H49" s="147"/>
      <c r="I49" s="147"/>
      <c r="J49" s="147"/>
      <c r="K49" s="147"/>
      <c r="L49" s="147"/>
      <c r="M49" s="147"/>
      <c r="N49" s="147"/>
      <c r="O49" s="147"/>
      <c r="P49" s="147"/>
      <c r="Q49" s="147"/>
      <c r="R49" s="516">
        <f t="shared" si="13"/>
        <v>62922</v>
      </c>
      <c r="S49" s="147">
        <f>R49</f>
        <v>62922</v>
      </c>
      <c r="T49" s="147"/>
      <c r="U49" s="143"/>
    </row>
    <row r="50" spans="1:21" s="144" customFormat="1">
      <c r="A50" s="145" t="s">
        <v>156</v>
      </c>
      <c r="B50" s="146">
        <f t="shared" si="12"/>
        <v>100000</v>
      </c>
      <c r="C50" s="147">
        <v>100000</v>
      </c>
      <c r="D50" s="147"/>
      <c r="E50" s="147"/>
      <c r="F50" s="147">
        <f>C50</f>
        <v>100000</v>
      </c>
      <c r="G50" s="147"/>
      <c r="H50" s="147"/>
      <c r="I50" s="147"/>
      <c r="J50" s="147"/>
      <c r="K50" s="147"/>
      <c r="L50" s="147"/>
      <c r="M50" s="147"/>
      <c r="N50" s="147"/>
      <c r="O50" s="147"/>
      <c r="P50" s="147"/>
      <c r="Q50" s="147"/>
      <c r="R50" s="516">
        <f t="shared" si="13"/>
        <v>100000</v>
      </c>
      <c r="S50" s="147">
        <v>80000</v>
      </c>
      <c r="T50" s="147"/>
      <c r="U50" s="143"/>
    </row>
    <row r="51" spans="1:21" s="144" customFormat="1">
      <c r="A51" s="283" t="s">
        <v>154</v>
      </c>
      <c r="B51" s="146">
        <f t="shared" si="12"/>
        <v>120000</v>
      </c>
      <c r="C51" s="147">
        <v>120000</v>
      </c>
      <c r="D51" s="147"/>
      <c r="E51" s="147"/>
      <c r="F51" s="147">
        <f>C51</f>
        <v>120000</v>
      </c>
      <c r="G51" s="147"/>
      <c r="H51" s="147"/>
      <c r="I51" s="147"/>
      <c r="J51" s="147"/>
      <c r="K51" s="147"/>
      <c r="L51" s="147"/>
      <c r="M51" s="147"/>
      <c r="N51" s="147"/>
      <c r="O51" s="147"/>
      <c r="P51" s="147"/>
      <c r="Q51" s="147"/>
      <c r="R51" s="516">
        <f t="shared" si="13"/>
        <v>120000</v>
      </c>
      <c r="S51" s="147">
        <f>R51</f>
        <v>120000</v>
      </c>
      <c r="T51" s="147"/>
      <c r="U51" s="143"/>
    </row>
    <row r="52" spans="1:21" s="144" customFormat="1">
      <c r="A52" s="145" t="s">
        <v>155</v>
      </c>
      <c r="B52" s="146">
        <f t="shared" si="12"/>
        <v>530000</v>
      </c>
      <c r="C52" s="147">
        <v>530000</v>
      </c>
      <c r="D52" s="147"/>
      <c r="E52" s="147"/>
      <c r="F52" s="147">
        <f>C52</f>
        <v>530000</v>
      </c>
      <c r="G52" s="147"/>
      <c r="H52" s="147"/>
      <c r="I52" s="147"/>
      <c r="J52" s="147"/>
      <c r="K52" s="147"/>
      <c r="L52" s="147"/>
      <c r="M52" s="147"/>
      <c r="N52" s="147"/>
      <c r="O52" s="147"/>
      <c r="P52" s="147"/>
      <c r="Q52" s="147"/>
      <c r="R52" s="516">
        <f t="shared" si="13"/>
        <v>530000</v>
      </c>
      <c r="S52" s="147">
        <f>R52</f>
        <v>530000</v>
      </c>
      <c r="T52" s="147"/>
      <c r="U52" s="143"/>
    </row>
    <row r="53" spans="1:21" s="144" customFormat="1">
      <c r="A53" s="1143" t="s">
        <v>34</v>
      </c>
      <c r="B53" s="146">
        <f t="shared" si="12"/>
        <v>0</v>
      </c>
      <c r="C53" s="147"/>
      <c r="D53" s="147"/>
      <c r="E53" s="147"/>
      <c r="F53" s="147">
        <f>C53</f>
        <v>0</v>
      </c>
      <c r="G53" s="147"/>
      <c r="H53" s="147"/>
      <c r="I53" s="147"/>
      <c r="J53" s="147"/>
      <c r="K53" s="147"/>
      <c r="L53" s="147"/>
      <c r="M53" s="147"/>
      <c r="N53" s="147"/>
      <c r="O53" s="147"/>
      <c r="P53" s="147"/>
      <c r="Q53" s="147"/>
      <c r="R53" s="516">
        <f t="shared" si="13"/>
        <v>0</v>
      </c>
      <c r="S53" s="147">
        <f>R53</f>
        <v>0</v>
      </c>
      <c r="T53" s="147"/>
      <c r="U53" s="143"/>
    </row>
    <row r="54" spans="1:21" s="153" customFormat="1">
      <c r="A54" s="149" t="s">
        <v>157</v>
      </c>
      <c r="B54" s="150">
        <f>SUM(C54:D54)</f>
        <v>6316893</v>
      </c>
      <c r="C54" s="150">
        <f t="shared" ref="C54:T54" si="14">SUM(C45:C53)</f>
        <v>6316893</v>
      </c>
      <c r="D54" s="150">
        <f t="shared" si="14"/>
        <v>0</v>
      </c>
      <c r="E54" s="150">
        <f t="shared" si="14"/>
        <v>0</v>
      </c>
      <c r="F54" s="150">
        <f t="shared" si="14"/>
        <v>6316893</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6316893</v>
      </c>
      <c r="S54" s="150">
        <f t="shared" si="14"/>
        <v>5386130</v>
      </c>
      <c r="T54" s="150">
        <f t="shared" si="14"/>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10000</v>
      </c>
      <c r="C58" s="147">
        <v>10000</v>
      </c>
      <c r="D58" s="147"/>
      <c r="E58" s="147"/>
      <c r="F58" s="147">
        <f>C58</f>
        <v>10000</v>
      </c>
      <c r="G58" s="147"/>
      <c r="H58" s="147"/>
      <c r="I58" s="147"/>
      <c r="J58" s="147"/>
      <c r="K58" s="147"/>
      <c r="L58" s="147"/>
      <c r="M58" s="147"/>
      <c r="N58" s="147"/>
      <c r="O58" s="147"/>
      <c r="P58" s="147"/>
      <c r="Q58" s="147"/>
      <c r="R58" s="516">
        <f t="shared" si="16"/>
        <v>10000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2758</v>
      </c>
      <c r="B61" s="146">
        <f t="shared" si="15"/>
        <v>15000</v>
      </c>
      <c r="C61" s="147">
        <v>15000</v>
      </c>
      <c r="D61" s="147"/>
      <c r="E61" s="147"/>
      <c r="F61" s="147">
        <f>C61</f>
        <v>15000</v>
      </c>
      <c r="G61" s="147"/>
      <c r="H61" s="147"/>
      <c r="I61" s="147"/>
      <c r="J61" s="147"/>
      <c r="K61" s="147"/>
      <c r="L61" s="147"/>
      <c r="M61" s="147"/>
      <c r="N61" s="147"/>
      <c r="O61" s="147"/>
      <c r="P61" s="147"/>
      <c r="Q61" s="147"/>
      <c r="R61" s="516">
        <f t="shared" si="16"/>
        <v>15000</v>
      </c>
      <c r="S61" s="148"/>
      <c r="T61" s="148"/>
      <c r="U61" s="143"/>
    </row>
    <row r="62" spans="1:21" s="144" customFormat="1" ht="13.75" customHeight="1">
      <c r="A62" s="149" t="s">
        <v>301</v>
      </c>
      <c r="B62" s="146">
        <f>SUM(C62:D62)</f>
        <v>25000</v>
      </c>
      <c r="C62" s="146">
        <f t="shared" ref="C62:R62" si="17">SUM(C56:C61)</f>
        <v>25000</v>
      </c>
      <c r="D62" s="146">
        <f t="shared" si="17"/>
        <v>0</v>
      </c>
      <c r="E62" s="146">
        <f t="shared" si="17"/>
        <v>0</v>
      </c>
      <c r="F62" s="146">
        <f t="shared" si="17"/>
        <v>25000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25000</v>
      </c>
      <c r="S62" s="148"/>
      <c r="T62" s="148"/>
      <c r="U62" s="143"/>
    </row>
    <row r="63" spans="1:21" s="144" customFormat="1">
      <c r="A63" s="154" t="s">
        <v>302</v>
      </c>
      <c r="B63" s="146">
        <f t="shared" ref="B63:R63" si="18">SUM(B8+B11+B13+B14+B15+B26+B27+B38+B42+B43+B54+B62)</f>
        <v>66071893</v>
      </c>
      <c r="C63" s="146">
        <f t="shared" si="18"/>
        <v>66071893</v>
      </c>
      <c r="D63" s="146">
        <f t="shared" si="18"/>
        <v>0</v>
      </c>
      <c r="E63" s="146">
        <f t="shared" si="18"/>
        <v>48258174</v>
      </c>
      <c r="F63" s="146">
        <f t="shared" si="18"/>
        <v>17813719</v>
      </c>
      <c r="G63" s="146">
        <f t="shared" si="18"/>
        <v>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66071893</v>
      </c>
      <c r="S63" s="146">
        <f>SUM(S10+S13+S14+S15+S26+S27+S38+S42+S43+S54)</f>
        <v>60666130</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c r="F65" s="147">
        <f>C65</f>
        <v>100000</v>
      </c>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3">
      <c r="A69" s="1143" t="s">
        <v>2777</v>
      </c>
      <c r="B69" s="146">
        <f>SUM(C69+D69)</f>
        <v>225000</v>
      </c>
      <c r="C69" s="147">
        <f>75000+50000+50000+50000</f>
        <v>225000</v>
      </c>
      <c r="D69" s="147"/>
      <c r="E69" s="147"/>
      <c r="F69" s="147">
        <f>C69</f>
        <v>225000</v>
      </c>
      <c r="G69" s="147"/>
      <c r="H69" s="147"/>
      <c r="I69" s="147"/>
      <c r="J69" s="147"/>
      <c r="K69" s="147"/>
      <c r="L69" s="147"/>
      <c r="M69" s="147"/>
      <c r="N69" s="147"/>
      <c r="O69" s="147"/>
      <c r="P69" s="147"/>
      <c r="Q69" s="147"/>
      <c r="R69" s="516">
        <f>SUM(E69:Q69)</f>
        <v>225000</v>
      </c>
      <c r="S69" s="147">
        <v>75000</v>
      </c>
      <c r="T69" s="147"/>
      <c r="U69" s="143"/>
    </row>
    <row r="70" spans="1:21" s="144" customFormat="1">
      <c r="A70" s="149" t="s">
        <v>1632</v>
      </c>
      <c r="B70" s="146">
        <f>SUM(C70:D70)</f>
        <v>325000</v>
      </c>
      <c r="C70" s="146">
        <f>SUM(C65:C69)</f>
        <v>325000</v>
      </c>
      <c r="D70" s="146">
        <f>SUM(D65:D69)</f>
        <v>0</v>
      </c>
      <c r="E70" s="146">
        <f t="shared" ref="E70:T70" si="19">SUM(E65:E69)</f>
        <v>0</v>
      </c>
      <c r="F70" s="146">
        <f t="shared" si="19"/>
        <v>325000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325000</v>
      </c>
      <c r="S70" s="150">
        <f t="shared" si="19"/>
        <v>175000</v>
      </c>
      <c r="T70" s="150">
        <f t="shared" si="19"/>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710749</v>
      </c>
      <c r="C75" s="147">
        <v>710749</v>
      </c>
      <c r="D75" s="147"/>
      <c r="E75" s="147"/>
      <c r="F75" s="147">
        <v>710749</v>
      </c>
      <c r="G75" s="147"/>
      <c r="H75" s="147"/>
      <c r="I75" s="147"/>
      <c r="J75" s="147"/>
      <c r="K75" s="147"/>
      <c r="L75" s="147"/>
      <c r="M75" s="147"/>
      <c r="N75" s="147"/>
      <c r="O75" s="147"/>
      <c r="P75" s="147"/>
      <c r="Q75" s="147"/>
      <c r="R75" s="516">
        <f>SUM(E75:Q75)</f>
        <v>710749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710749</v>
      </c>
      <c r="C77" s="146">
        <f>SUM(C72:C76)</f>
        <v>710749</v>
      </c>
      <c r="D77" s="146">
        <f>SUM(D72:D76)</f>
        <v>0</v>
      </c>
      <c r="E77" s="146">
        <f t="shared" ref="E77:Q77" si="20">SUM(E72:E76)</f>
        <v>0</v>
      </c>
      <c r="F77" s="146">
        <f t="shared" si="20"/>
        <v>710749</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710749</v>
      </c>
      <c r="S77" s="148"/>
      <c r="T77" s="148"/>
      <c r="U77" s="143"/>
    </row>
    <row r="78" spans="1:21" s="144" customFormat="1" ht="12">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2662000</v>
      </c>
      <c r="C79" s="147">
        <v>2662000</v>
      </c>
      <c r="D79" s="147"/>
      <c r="E79" s="147"/>
      <c r="F79" s="147">
        <f>C79</f>
        <v>2662000</v>
      </c>
      <c r="G79" s="147"/>
      <c r="H79" s="147"/>
      <c r="I79" s="147"/>
      <c r="J79" s="147"/>
      <c r="K79" s="147"/>
      <c r="L79" s="147"/>
      <c r="M79" s="147"/>
      <c r="N79" s="147"/>
      <c r="O79" s="147"/>
      <c r="P79" s="147"/>
      <c r="Q79" s="147"/>
      <c r="R79" s="516">
        <f>SUM(E79:Q79)</f>
        <v>2662000</v>
      </c>
      <c r="S79" s="147">
        <f>R79</f>
        <v>2662000</v>
      </c>
      <c r="T79" s="147"/>
      <c r="U79" s="143"/>
    </row>
    <row r="80" spans="1:21" s="144" customFormat="1">
      <c r="A80" s="283" t="s">
        <v>58</v>
      </c>
      <c r="B80" s="146">
        <f>SUM(C80:D80)</f>
        <v>715599</v>
      </c>
      <c r="C80" s="147">
        <v>715599</v>
      </c>
      <c r="D80" s="147"/>
      <c r="E80" s="147"/>
      <c r="F80" s="147">
        <f>C80</f>
        <v>715599</v>
      </c>
      <c r="G80" s="147"/>
      <c r="H80" s="147"/>
      <c r="I80" s="147"/>
      <c r="J80" s="147"/>
      <c r="K80" s="147"/>
      <c r="L80" s="147"/>
      <c r="M80" s="147"/>
      <c r="N80" s="147"/>
      <c r="O80" s="147"/>
      <c r="P80" s="147"/>
      <c r="Q80" s="147"/>
      <c r="R80" s="516">
        <f>SUM(E80:Q80)</f>
        <v>715599</v>
      </c>
      <c r="S80" s="147">
        <f>R80</f>
        <v>715599</v>
      </c>
      <c r="T80" s="147"/>
      <c r="U80" s="143"/>
    </row>
    <row r="81" spans="1:21" s="144" customFormat="1">
      <c r="A81" s="149" t="s">
        <v>1207</v>
      </c>
      <c r="B81" s="146">
        <f>SUM(C81:D81)</f>
        <v>3377599</v>
      </c>
      <c r="C81" s="509">
        <f>SUM(C79:C80)</f>
        <v>3377599</v>
      </c>
      <c r="D81" s="509">
        <f t="shared" ref="D81:T81" si="21">SUM(D79:D80)</f>
        <v>0</v>
      </c>
      <c r="E81" s="509">
        <f t="shared" si="21"/>
        <v>0</v>
      </c>
      <c r="F81" s="509">
        <f t="shared" si="21"/>
        <v>3377599</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3377599</v>
      </c>
      <c r="S81" s="509">
        <f t="shared" si="21"/>
        <v>3377599</v>
      </c>
      <c r="T81" s="509">
        <f t="shared" si="21"/>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2">SUM(C83+D83)</f>
        <v>114161</v>
      </c>
      <c r="C83" s="147">
        <v>114161</v>
      </c>
      <c r="D83" s="147"/>
      <c r="E83" s="147"/>
      <c r="F83" s="147">
        <f>C83</f>
        <v>114161</v>
      </c>
      <c r="G83" s="147"/>
      <c r="H83" s="147"/>
      <c r="I83" s="147"/>
      <c r="J83" s="147"/>
      <c r="K83" s="147"/>
      <c r="L83" s="147"/>
      <c r="M83" s="147"/>
      <c r="N83" s="147"/>
      <c r="O83" s="147"/>
      <c r="P83" s="147"/>
      <c r="Q83" s="147"/>
      <c r="R83" s="516">
        <f t="shared" ref="R83:R95" si="23">SUM(E83:Q83)</f>
        <v>114161</v>
      </c>
      <c r="S83" s="148"/>
      <c r="T83" s="148"/>
      <c r="U83" s="143"/>
    </row>
    <row r="84" spans="1:21" s="144" customFormat="1">
      <c r="A84" s="145" t="s">
        <v>766</v>
      </c>
      <c r="B84" s="146">
        <f t="shared" si="22"/>
        <v>50000</v>
      </c>
      <c r="C84" s="147">
        <v>50000</v>
      </c>
      <c r="D84" s="147"/>
      <c r="E84" s="147"/>
      <c r="F84" s="147">
        <f>C84</f>
        <v>50000</v>
      </c>
      <c r="G84" s="147"/>
      <c r="H84" s="147"/>
      <c r="I84" s="147"/>
      <c r="J84" s="147"/>
      <c r="K84" s="147"/>
      <c r="L84" s="147"/>
      <c r="M84" s="147"/>
      <c r="N84" s="147"/>
      <c r="O84" s="147"/>
      <c r="P84" s="147"/>
      <c r="Q84" s="147"/>
      <c r="R84" s="516">
        <f t="shared" si="23"/>
        <v>50000</v>
      </c>
      <c r="S84" s="147">
        <f>R84</f>
        <v>50000</v>
      </c>
      <c r="T84" s="147"/>
      <c r="U84" s="143"/>
    </row>
    <row r="85" spans="1:21" s="144" customFormat="1">
      <c r="A85" s="145" t="s">
        <v>767</v>
      </c>
      <c r="B85" s="146">
        <f t="shared" si="22"/>
        <v>633557</v>
      </c>
      <c r="C85" s="147">
        <f>Application!AF1036</f>
        <v>633557</v>
      </c>
      <c r="D85" s="147"/>
      <c r="E85" s="147"/>
      <c r="F85" s="147">
        <f>C85</f>
        <v>633557</v>
      </c>
      <c r="G85" s="147"/>
      <c r="H85" s="147"/>
      <c r="I85" s="147"/>
      <c r="J85" s="147"/>
      <c r="K85" s="147"/>
      <c r="L85" s="147"/>
      <c r="M85" s="147"/>
      <c r="N85" s="147"/>
      <c r="O85" s="147"/>
      <c r="P85" s="147"/>
      <c r="Q85" s="147"/>
      <c r="R85" s="516">
        <f t="shared" si="23"/>
        <v>633557</v>
      </c>
      <c r="S85" s="147">
        <f t="shared" ref="S85:S86" si="24">R85</f>
        <v>633557</v>
      </c>
      <c r="T85" s="147"/>
      <c r="U85" s="143"/>
    </row>
    <row r="86" spans="1:21" s="144" customFormat="1">
      <c r="A86" s="145" t="s">
        <v>768</v>
      </c>
      <c r="B86" s="146">
        <f t="shared" si="22"/>
        <v>2936442</v>
      </c>
      <c r="C86" s="147">
        <v>2936442</v>
      </c>
      <c r="D86" s="147"/>
      <c r="E86" s="147"/>
      <c r="F86" s="147">
        <f>C86-G86</f>
        <v>1975215</v>
      </c>
      <c r="G86" s="147">
        <f>997128-35900-1</f>
        <v>961227</v>
      </c>
      <c r="H86" s="147"/>
      <c r="I86" s="147"/>
      <c r="J86" s="147"/>
      <c r="K86" s="147"/>
      <c r="L86" s="147"/>
      <c r="M86" s="147"/>
      <c r="N86" s="147"/>
      <c r="O86" s="147"/>
      <c r="P86" s="147"/>
      <c r="Q86" s="147"/>
      <c r="R86" s="516">
        <f t="shared" si="23"/>
        <v>2936442</v>
      </c>
      <c r="S86" s="147">
        <f t="shared" si="24"/>
        <v>2936442</v>
      </c>
      <c r="T86" s="147"/>
      <c r="U86" s="143"/>
    </row>
    <row r="87" spans="1:21" s="144" customFormat="1">
      <c r="A87" s="145" t="s">
        <v>769</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770</v>
      </c>
      <c r="B88" s="146">
        <f t="shared" si="22"/>
        <v>50000</v>
      </c>
      <c r="C88" s="147">
        <v>50000</v>
      </c>
      <c r="D88" s="147"/>
      <c r="E88" s="147"/>
      <c r="F88" s="147"/>
      <c r="G88" s="147">
        <f>B88</f>
        <v>50000</v>
      </c>
      <c r="H88" s="147"/>
      <c r="I88" s="147"/>
      <c r="J88" s="147"/>
      <c r="K88" s="147"/>
      <c r="L88" s="147"/>
      <c r="M88" s="147"/>
      <c r="N88" s="147"/>
      <c r="O88" s="147"/>
      <c r="P88" s="147"/>
      <c r="Q88" s="147"/>
      <c r="R88" s="516">
        <f t="shared" si="23"/>
        <v>50000</v>
      </c>
      <c r="S88" s="148"/>
      <c r="T88" s="148"/>
      <c r="U88" s="143"/>
    </row>
    <row r="89" spans="1:21" s="144" customFormat="1">
      <c r="A89" s="145" t="s">
        <v>771</v>
      </c>
      <c r="B89" s="146">
        <f t="shared" si="22"/>
        <v>150000</v>
      </c>
      <c r="C89" s="147">
        <v>150000</v>
      </c>
      <c r="D89" s="147"/>
      <c r="E89" s="147"/>
      <c r="F89" s="147"/>
      <c r="G89" s="147">
        <f t="shared" ref="G89:G95" si="25">B89</f>
        <v>150000</v>
      </c>
      <c r="H89" s="147"/>
      <c r="I89" s="147"/>
      <c r="J89" s="147"/>
      <c r="K89" s="147"/>
      <c r="L89" s="147"/>
      <c r="M89" s="147"/>
      <c r="N89" s="147"/>
      <c r="O89" s="147"/>
      <c r="P89" s="147"/>
      <c r="Q89" s="147"/>
      <c r="R89" s="516">
        <f t="shared" si="23"/>
        <v>150000</v>
      </c>
      <c r="S89" s="147">
        <f>R89</f>
        <v>150000</v>
      </c>
      <c r="T89" s="147"/>
      <c r="U89" s="143"/>
    </row>
    <row r="90" spans="1:21" s="144" customFormat="1">
      <c r="A90" s="145" t="s">
        <v>772</v>
      </c>
      <c r="B90" s="146">
        <f t="shared" si="22"/>
        <v>15000</v>
      </c>
      <c r="C90" s="147">
        <v>15000</v>
      </c>
      <c r="D90" s="147"/>
      <c r="E90" s="147"/>
      <c r="F90" s="147"/>
      <c r="G90" s="147">
        <f t="shared" si="25"/>
        <v>15000</v>
      </c>
      <c r="H90" s="147"/>
      <c r="I90" s="147"/>
      <c r="J90" s="147"/>
      <c r="K90" s="147"/>
      <c r="L90" s="147"/>
      <c r="M90" s="147"/>
      <c r="N90" s="147"/>
      <c r="O90" s="147"/>
      <c r="P90" s="147"/>
      <c r="Q90" s="147"/>
      <c r="R90" s="516">
        <f t="shared" si="23"/>
        <v>15000</v>
      </c>
      <c r="S90" s="147">
        <f t="shared" ref="S90:S92" si="26">R90</f>
        <v>15000</v>
      </c>
      <c r="T90" s="147"/>
      <c r="U90" s="143"/>
    </row>
    <row r="91" spans="1:21" s="144" customFormat="1">
      <c r="A91" s="145" t="s">
        <v>372</v>
      </c>
      <c r="B91" s="146">
        <f t="shared" si="22"/>
        <v>50000</v>
      </c>
      <c r="C91" s="147">
        <v>50000</v>
      </c>
      <c r="D91" s="147"/>
      <c r="E91" s="147"/>
      <c r="F91" s="147"/>
      <c r="G91" s="147">
        <f t="shared" si="25"/>
        <v>50000</v>
      </c>
      <c r="H91" s="147"/>
      <c r="I91" s="147"/>
      <c r="J91" s="147"/>
      <c r="K91" s="147"/>
      <c r="L91" s="147"/>
      <c r="M91" s="147"/>
      <c r="N91" s="147"/>
      <c r="O91" s="147"/>
      <c r="P91" s="147"/>
      <c r="Q91" s="147"/>
      <c r="R91" s="516">
        <f t="shared" si="23"/>
        <v>50000</v>
      </c>
      <c r="S91" s="147">
        <f t="shared" si="26"/>
        <v>50000</v>
      </c>
      <c r="T91" s="147"/>
      <c r="U91" s="143"/>
    </row>
    <row r="92" spans="1:21" s="144" customFormat="1">
      <c r="A92" s="283" t="s">
        <v>1209</v>
      </c>
      <c r="B92" s="146">
        <f t="shared" si="22"/>
        <v>20000</v>
      </c>
      <c r="C92" s="147">
        <v>20000</v>
      </c>
      <c r="D92" s="147"/>
      <c r="E92" s="147"/>
      <c r="F92" s="147"/>
      <c r="G92" s="147">
        <f t="shared" si="25"/>
        <v>20000</v>
      </c>
      <c r="H92" s="147"/>
      <c r="I92" s="147"/>
      <c r="J92" s="147"/>
      <c r="K92" s="147"/>
      <c r="L92" s="147"/>
      <c r="M92" s="147"/>
      <c r="N92" s="147"/>
      <c r="O92" s="147"/>
      <c r="P92" s="147"/>
      <c r="Q92" s="147"/>
      <c r="R92" s="516">
        <f t="shared" si="23"/>
        <v>20000</v>
      </c>
      <c r="S92" s="147">
        <f t="shared" si="26"/>
        <v>20000</v>
      </c>
      <c r="T92" s="147"/>
      <c r="U92" s="143"/>
    </row>
    <row r="93" spans="1:21" s="144" customFormat="1">
      <c r="A93" s="1143" t="s">
        <v>2759</v>
      </c>
      <c r="B93" s="146">
        <f t="shared" si="22"/>
        <v>963150</v>
      </c>
      <c r="C93" s="147">
        <v>963150</v>
      </c>
      <c r="D93" s="147"/>
      <c r="E93" s="147"/>
      <c r="F93" s="147"/>
      <c r="G93" s="147">
        <f t="shared" si="25"/>
        <v>963150</v>
      </c>
      <c r="H93" s="147"/>
      <c r="I93" s="147"/>
      <c r="J93" s="147"/>
      <c r="K93" s="147"/>
      <c r="L93" s="147"/>
      <c r="M93" s="147"/>
      <c r="N93" s="147"/>
      <c r="O93" s="147"/>
      <c r="P93" s="147"/>
      <c r="Q93" s="147"/>
      <c r="R93" s="516">
        <f t="shared" si="23"/>
        <v>963150</v>
      </c>
      <c r="S93" s="147"/>
      <c r="T93" s="147"/>
      <c r="U93" s="143"/>
    </row>
    <row r="94" spans="1:21" s="144" customFormat="1">
      <c r="A94" s="1143" t="s">
        <v>2760</v>
      </c>
      <c r="B94" s="146">
        <f t="shared" si="22"/>
        <v>8750</v>
      </c>
      <c r="C94" s="147">
        <v>8750</v>
      </c>
      <c r="D94" s="147"/>
      <c r="E94" s="147"/>
      <c r="F94" s="147"/>
      <c r="G94" s="147">
        <f t="shared" si="25"/>
        <v>8750</v>
      </c>
      <c r="H94" s="147"/>
      <c r="I94" s="147"/>
      <c r="J94" s="147"/>
      <c r="K94" s="147"/>
      <c r="L94" s="147"/>
      <c r="M94" s="147"/>
      <c r="N94" s="147"/>
      <c r="O94" s="147"/>
      <c r="P94" s="147"/>
      <c r="Q94" s="147"/>
      <c r="R94" s="516">
        <f t="shared" si="23"/>
        <v>8750</v>
      </c>
      <c r="S94" s="147">
        <f>R94</f>
        <v>8750</v>
      </c>
      <c r="T94" s="147"/>
      <c r="U94" s="143"/>
    </row>
    <row r="95" spans="1:21" s="144" customFormat="1" ht="23">
      <c r="A95" s="1143" t="s">
        <v>2761</v>
      </c>
      <c r="B95" s="146">
        <f t="shared" si="22"/>
        <v>1250000</v>
      </c>
      <c r="C95" s="147">
        <f>500000+750000</f>
        <v>1250000</v>
      </c>
      <c r="D95" s="147"/>
      <c r="E95" s="147"/>
      <c r="F95" s="147"/>
      <c r="G95" s="147">
        <f t="shared" si="25"/>
        <v>1250000</v>
      </c>
      <c r="H95" s="147"/>
      <c r="I95" s="147"/>
      <c r="J95" s="147"/>
      <c r="K95" s="147"/>
      <c r="L95" s="147"/>
      <c r="M95" s="147"/>
      <c r="N95" s="147"/>
      <c r="O95" s="147"/>
      <c r="P95" s="147"/>
      <c r="Q95" s="147"/>
      <c r="R95" s="516">
        <f t="shared" si="23"/>
        <v>1250000</v>
      </c>
      <c r="S95" s="147">
        <f>R95</f>
        <v>1250000</v>
      </c>
      <c r="T95" s="147"/>
      <c r="U95" s="143"/>
    </row>
    <row r="96" spans="1:21" s="144" customFormat="1">
      <c r="A96" s="149" t="s">
        <v>773</v>
      </c>
      <c r="B96" s="146">
        <f>SUM(C96:D96)</f>
        <v>6241060</v>
      </c>
      <c r="C96" s="146">
        <f t="shared" ref="C96:R96" si="27">SUM(C83:C95)</f>
        <v>6241060</v>
      </c>
      <c r="D96" s="146">
        <f t="shared" si="27"/>
        <v>0</v>
      </c>
      <c r="E96" s="146">
        <f t="shared" si="27"/>
        <v>0</v>
      </c>
      <c r="F96" s="146">
        <f t="shared" si="27"/>
        <v>2772933</v>
      </c>
      <c r="G96" s="146">
        <f t="shared" si="27"/>
        <v>3468127</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6241060</v>
      </c>
      <c r="S96" s="150">
        <f>SUM(S84:S87,S89:S95)</f>
        <v>5113749</v>
      </c>
      <c r="T96" s="146">
        <f>SUM(T84:T87,T89:T95)</f>
        <v>0</v>
      </c>
      <c r="U96" s="143"/>
    </row>
    <row r="97" spans="1:21" s="144" customFormat="1">
      <c r="A97" s="149" t="s">
        <v>774</v>
      </c>
      <c r="B97" s="146">
        <f>SUM(C97:D97)</f>
        <v>76726301</v>
      </c>
      <c r="C97" s="146">
        <f t="shared" ref="C97:R97" si="28">SUM(C63+C70+C77+C81+C96)</f>
        <v>76726301</v>
      </c>
      <c r="D97" s="146">
        <f t="shared" si="28"/>
        <v>0</v>
      </c>
      <c r="E97" s="146">
        <f t="shared" si="28"/>
        <v>48258174</v>
      </c>
      <c r="F97" s="146">
        <f t="shared" si="28"/>
        <v>25000000</v>
      </c>
      <c r="G97" s="146">
        <f t="shared" si="28"/>
        <v>3468127</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76726301</v>
      </c>
      <c r="S97" s="146">
        <f>SUM(S63+S70+S81+S96)</f>
        <v>69332478</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10399871</v>
      </c>
      <c r="C99" s="974">
        <v>10399871</v>
      </c>
      <c r="D99" s="974"/>
      <c r="E99" s="974"/>
      <c r="F99" s="147"/>
      <c r="G99" s="147">
        <f>C99-H99</f>
        <v>3543102</v>
      </c>
      <c r="H99" s="147">
        <v>6856769</v>
      </c>
      <c r="I99" s="147"/>
      <c r="J99" s="147"/>
      <c r="K99" s="147"/>
      <c r="L99" s="147"/>
      <c r="M99" s="147"/>
      <c r="N99" s="147"/>
      <c r="O99" s="147"/>
      <c r="P99" s="147"/>
      <c r="Q99" s="147"/>
      <c r="R99" s="516">
        <f>SUM(E99:Q99)</f>
        <v>10399871</v>
      </c>
      <c r="S99" s="147">
        <f>R99</f>
        <v>10399871</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10399871</v>
      </c>
      <c r="C104" s="146">
        <f>SUM(C99:C103)</f>
        <v>10399871</v>
      </c>
      <c r="D104" s="146">
        <f t="shared" ref="D104:T104" si="29">SUM(D99:D103)</f>
        <v>0</v>
      </c>
      <c r="E104" s="146">
        <f t="shared" si="29"/>
        <v>0</v>
      </c>
      <c r="F104" s="146">
        <f t="shared" si="29"/>
        <v>0</v>
      </c>
      <c r="G104" s="146">
        <f t="shared" si="29"/>
        <v>3543102</v>
      </c>
      <c r="H104" s="146">
        <f t="shared" si="29"/>
        <v>6856769</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10399871</v>
      </c>
      <c r="S104" s="150">
        <f t="shared" si="29"/>
        <v>10399871</v>
      </c>
      <c r="T104" s="150">
        <f t="shared" si="29"/>
        <v>0</v>
      </c>
      <c r="U104" s="143"/>
    </row>
    <row r="105" spans="1:21" s="144" customFormat="1">
      <c r="A105" s="149" t="s">
        <v>779</v>
      </c>
      <c r="B105" s="150">
        <f>SUM(C105:D105)</f>
        <v>87126172</v>
      </c>
      <c r="C105" s="150">
        <f t="shared" ref="C105:R105" si="30">SUM(C97+C104)</f>
        <v>87126172</v>
      </c>
      <c r="D105" s="150">
        <f t="shared" si="30"/>
        <v>0</v>
      </c>
      <c r="E105" s="150">
        <f t="shared" si="30"/>
        <v>48258174</v>
      </c>
      <c r="F105" s="150">
        <f t="shared" si="30"/>
        <v>25000000</v>
      </c>
      <c r="G105" s="150">
        <f t="shared" si="30"/>
        <v>7011229</v>
      </c>
      <c r="H105" s="150">
        <f t="shared" si="30"/>
        <v>6856769</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2">
        <f t="shared" si="30"/>
        <v>87126172</v>
      </c>
      <c r="S105" s="150">
        <f>S97+S104</f>
        <v>79732349</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79732349</v>
      </c>
      <c r="T107" s="150">
        <f>T105+T106</f>
        <v>0</v>
      </c>
    </row>
    <row r="108" spans="1:21" s="189" customFormat="1">
      <c r="A108" s="162" t="s">
        <v>878</v>
      </c>
      <c r="B108" s="157"/>
      <c r="C108" s="157"/>
      <c r="D108" s="157"/>
      <c r="E108" s="301">
        <f>Application!AO648</f>
        <v>48258174</v>
      </c>
      <c r="F108" s="301">
        <f>Application!AO635</f>
        <v>25000000</v>
      </c>
      <c r="G108" s="301">
        <f>Application!AO636</f>
        <v>7011229</v>
      </c>
      <c r="H108" s="301">
        <f>Application!AO637</f>
        <v>6856769</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4"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1017</v>
      </c>
      <c r="B113" s="157"/>
      <c r="C113" s="157"/>
      <c r="D113" s="157"/>
    </row>
    <row r="114" spans="1:21">
      <c r="A114" s="156" t="s">
        <v>2050</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85" t="s">
        <v>988</v>
      </c>
      <c r="E122" s="1885"/>
      <c r="F122" s="1885"/>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7" t="s">
        <v>1222</v>
      </c>
      <c r="E123" s="1560"/>
      <c r="F123" s="1560"/>
      <c r="G123" s="1560"/>
      <c r="H123" s="1560"/>
      <c r="I123" s="1560"/>
      <c r="J123" s="1560"/>
      <c r="K123" s="1560"/>
      <c r="L123" s="1560"/>
      <c r="M123" s="1560"/>
      <c r="N123" s="1560"/>
      <c r="O123" s="1560"/>
      <c r="P123" s="1560"/>
      <c r="Q123" s="1560"/>
      <c r="R123" s="1560"/>
      <c r="S123" s="1560"/>
      <c r="T123" s="324"/>
      <c r="U123" s="326"/>
    </row>
    <row r="124" spans="1:21" ht="12.5">
      <c r="A124" s="117" t="s">
        <v>990</v>
      </c>
      <c r="B124" s="333"/>
      <c r="C124" s="117"/>
      <c r="D124" s="1560"/>
      <c r="E124" s="1560"/>
      <c r="F124" s="1560"/>
      <c r="G124" s="1560"/>
      <c r="H124" s="1560"/>
      <c r="I124" s="1560"/>
      <c r="J124" s="1560"/>
      <c r="K124" s="1560"/>
      <c r="L124" s="1560"/>
      <c r="M124" s="1560"/>
      <c r="N124" s="1560"/>
      <c r="O124" s="1560"/>
      <c r="P124" s="1560"/>
      <c r="Q124" s="1560"/>
      <c r="R124" s="1560"/>
      <c r="S124" s="1560"/>
      <c r="T124" s="324"/>
      <c r="U124" s="326"/>
    </row>
    <row r="125" spans="1:21" ht="12.5">
      <c r="A125" s="117" t="s">
        <v>991</v>
      </c>
      <c r="B125" s="333"/>
      <c r="C125" s="117"/>
      <c r="D125" s="1560"/>
      <c r="E125" s="1560"/>
      <c r="F125" s="1560"/>
      <c r="G125" s="1560"/>
      <c r="H125" s="1560"/>
      <c r="I125" s="1560"/>
      <c r="J125" s="1560"/>
      <c r="K125" s="1560"/>
      <c r="L125" s="1560"/>
      <c r="M125" s="1560"/>
      <c r="N125" s="1560"/>
      <c r="O125" s="1560"/>
      <c r="P125" s="1560"/>
      <c r="Q125" s="1560"/>
      <c r="R125" s="1560"/>
      <c r="S125" s="1560"/>
      <c r="T125" s="324"/>
      <c r="U125" s="326"/>
    </row>
    <row r="126" spans="1:21" ht="12.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994</v>
      </c>
      <c r="B128" s="333"/>
      <c r="C128" s="117"/>
      <c r="D128" s="1880"/>
      <c r="E128" s="1880"/>
      <c r="F128" s="1880"/>
      <c r="G128" s="1880"/>
      <c r="H128" s="1880"/>
      <c r="I128" s="117"/>
      <c r="J128" s="1876"/>
      <c r="K128" s="1876"/>
      <c r="L128" s="117"/>
      <c r="M128" s="117"/>
      <c r="N128" s="117"/>
      <c r="O128" s="117"/>
      <c r="P128" s="117"/>
      <c r="Q128" s="117"/>
      <c r="R128" s="117"/>
      <c r="S128" s="117"/>
      <c r="T128" s="324"/>
      <c r="U128" s="326"/>
    </row>
    <row r="129" spans="1:21" ht="12.5">
      <c r="A129" s="117" t="s">
        <v>300</v>
      </c>
      <c r="B129" s="333"/>
      <c r="C129" s="117"/>
      <c r="D129" s="1884" t="s">
        <v>995</v>
      </c>
      <c r="E129" s="1884"/>
      <c r="F129" s="1884"/>
      <c r="G129" s="1884"/>
      <c r="H129" s="1884"/>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78" t="s">
        <v>998</v>
      </c>
      <c r="E132" s="1878"/>
      <c r="F132" s="1878"/>
      <c r="G132" s="1878"/>
      <c r="H132" s="1878"/>
      <c r="I132" s="117"/>
      <c r="J132" s="1878" t="s">
        <v>999</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80"/>
      <c r="C138" s="1880"/>
      <c r="D138" s="328"/>
      <c r="E138" s="1876"/>
      <c r="F138" s="1876"/>
      <c r="G138" s="117"/>
      <c r="H138" s="117"/>
      <c r="I138" s="117"/>
      <c r="J138" s="117"/>
      <c r="K138" s="117"/>
      <c r="L138" s="117"/>
      <c r="M138" s="117"/>
      <c r="N138" s="117"/>
      <c r="O138" s="117"/>
      <c r="P138" s="117"/>
      <c r="Q138" s="117"/>
      <c r="R138" s="117"/>
      <c r="S138" s="117"/>
      <c r="T138" s="330"/>
      <c r="U138" s="331"/>
    </row>
    <row r="139" spans="1:21" ht="13">
      <c r="A139" s="1875" t="s">
        <v>1002</v>
      </c>
      <c r="B139" s="1875"/>
      <c r="C139" s="1875"/>
      <c r="D139" s="328"/>
      <c r="E139" s="117" t="s">
        <v>996</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9">
      <formula>AND(B25&gt;0,OR(A25="",A25="Other: (Specify)"))</formula>
    </cfRule>
  </conditionalFormatting>
  <conditionalFormatting sqref="A37">
    <cfRule type="expression" dxfId="68" priority="8">
      <formula>AND(B37&gt;0,OR(A37="",A37="Other: (Specify)"))</formula>
    </cfRule>
  </conditionalFormatting>
  <conditionalFormatting sqref="A53">
    <cfRule type="expression" dxfId="67" priority="1">
      <formula>AND(B53&gt;0,OR(A53="",A53="Other: (Specify)"))</formula>
    </cfRule>
  </conditionalFormatting>
  <conditionalFormatting sqref="A61">
    <cfRule type="expression" dxfId="66" priority="6">
      <formula>AND(B61&gt;0,OR(A61="",A61="Other: (Specify)"))</formula>
    </cfRule>
  </conditionalFormatting>
  <conditionalFormatting sqref="A69">
    <cfRule type="expression" dxfId="65" priority="5">
      <formula>AND(B69&gt;0,OR(A69="",A69="Other: (Specify)"))</formula>
    </cfRule>
  </conditionalFormatting>
  <conditionalFormatting sqref="A76">
    <cfRule type="expression" dxfId="64" priority="4">
      <formula>AND(B76&gt;0,OR(A76="",A76="Other: (Specify)"))</formula>
    </cfRule>
  </conditionalFormatting>
  <conditionalFormatting sqref="A93:A95">
    <cfRule type="expression" dxfId="63" priority="3">
      <formula>AND(B93&gt;0,OR(A93="",A93="Other: (Specify)"))</formula>
    </cfRule>
  </conditionalFormatting>
  <conditionalFormatting sqref="A103">
    <cfRule type="expression" dxfId="62" priority="2">
      <formula>AND(B103&gt;0,OR(A103="",A103="Other: (Specify)"))</formula>
    </cfRule>
  </conditionalFormatting>
  <conditionalFormatting sqref="C10">
    <cfRule type="expression" dxfId="61" priority="86">
      <formula>"(S10+T10)&gt;C10 "</formula>
    </cfRule>
  </conditionalFormatting>
  <conditionalFormatting sqref="E105:Q105">
    <cfRule type="cellIs" dxfId="60" priority="209" stopIfTrue="1" operator="notEqual">
      <formula>E$108</formula>
    </cfRule>
  </conditionalFormatting>
  <conditionalFormatting sqref="R4:R15">
    <cfRule type="cellIs" dxfId="59" priority="240" stopIfTrue="1" operator="notEqual">
      <formula>$B4</formula>
    </cfRule>
  </conditionalFormatting>
  <conditionalFormatting sqref="R8">
    <cfRule type="cellIs" priority="246" stopIfTrue="1" operator="notEqual">
      <formula>$B8</formula>
    </cfRule>
  </conditionalFormatting>
  <conditionalFormatting sqref="R11:R12">
    <cfRule type="cellIs" priority="242" stopIfTrue="1" operator="notEqual">
      <formula>$B11</formula>
    </cfRule>
  </conditionalFormatting>
  <conditionalFormatting sqref="R17:R27">
    <cfRule type="cellIs" dxfId="58" priority="236" stopIfTrue="1" operator="notEqual">
      <formula>$B17</formula>
    </cfRule>
  </conditionalFormatting>
  <conditionalFormatting sqref="R26">
    <cfRule type="cellIs" priority="239" stopIfTrue="1" operator="notEqual">
      <formula>$B26</formula>
    </cfRule>
  </conditionalFormatting>
  <conditionalFormatting sqref="R29:R38">
    <cfRule type="cellIs" dxfId="57" priority="233" stopIfTrue="1" operator="notEqual">
      <formula>$B29</formula>
    </cfRule>
  </conditionalFormatting>
  <conditionalFormatting sqref="R38">
    <cfRule type="cellIs" priority="235" stopIfTrue="1" operator="notEqual">
      <formula>$B38</formula>
    </cfRule>
  </conditionalFormatting>
  <conditionalFormatting sqref="R40:R43">
    <cfRule type="cellIs" dxfId="56" priority="229" stopIfTrue="1" operator="notEqual">
      <formula>$B40</formula>
    </cfRule>
  </conditionalFormatting>
  <conditionalFormatting sqref="R42">
    <cfRule type="cellIs" priority="232" stopIfTrue="1" operator="notEqual">
      <formula>$B42</formula>
    </cfRule>
  </conditionalFormatting>
  <conditionalFormatting sqref="R45:R54">
    <cfRule type="cellIs" dxfId="55" priority="227" stopIfTrue="1" operator="notEqual">
      <formula>$B45</formula>
    </cfRule>
  </conditionalFormatting>
  <conditionalFormatting sqref="R54">
    <cfRule type="cellIs" priority="228" stopIfTrue="1" operator="notEqual">
      <formula>$B54</formula>
    </cfRule>
  </conditionalFormatting>
  <conditionalFormatting sqref="R56:R63">
    <cfRule type="cellIs" dxfId="54" priority="224" stopIfTrue="1" operator="notEqual">
      <formula>$B56</formula>
    </cfRule>
  </conditionalFormatting>
  <conditionalFormatting sqref="R62:R63">
    <cfRule type="cellIs" priority="225" stopIfTrue="1" operator="notEqual">
      <formula>$B62</formula>
    </cfRule>
  </conditionalFormatting>
  <conditionalFormatting sqref="R65:R70">
    <cfRule type="cellIs" dxfId="53" priority="220" stopIfTrue="1" operator="notEqual">
      <formula>$B65</formula>
    </cfRule>
  </conditionalFormatting>
  <conditionalFormatting sqref="R70">
    <cfRule type="cellIs" priority="222" stopIfTrue="1" operator="notEqual">
      <formula>$B70</formula>
    </cfRule>
  </conditionalFormatting>
  <conditionalFormatting sqref="R72:R77">
    <cfRule type="cellIs" dxfId="52" priority="215" stopIfTrue="1" operator="notEqual">
      <formula>$B72</formula>
    </cfRule>
  </conditionalFormatting>
  <conditionalFormatting sqref="R77">
    <cfRule type="cellIs" priority="219" stopIfTrue="1" operator="notEqual">
      <formula>$B77</formula>
    </cfRule>
  </conditionalFormatting>
  <conditionalFormatting sqref="R79:R80">
    <cfRule type="cellIs" dxfId="51" priority="214" stopIfTrue="1" operator="notEqual">
      <formula>$B79</formula>
    </cfRule>
  </conditionalFormatting>
  <conditionalFormatting sqref="R83:R96">
    <cfRule type="cellIs" dxfId="50" priority="216" stopIfTrue="1" operator="notEqual">
      <formula>$B83</formula>
    </cfRule>
  </conditionalFormatting>
  <conditionalFormatting sqref="R96">
    <cfRule type="cellIs" priority="217" stopIfTrue="1" operator="notEqual">
      <formula>$B96</formula>
    </cfRule>
  </conditionalFormatting>
  <conditionalFormatting sqref="R99:R105">
    <cfRule type="cellIs" dxfId="49" priority="211" stopIfTrue="1" operator="notEqual">
      <formula>$B99</formula>
    </cfRule>
  </conditionalFormatting>
  <conditionalFormatting sqref="R104:R105">
    <cfRule type="cellIs" priority="212" stopIfTrue="1" operator="notEqual">
      <formula>$B104</formula>
    </cfRule>
  </conditionalFormatting>
  <conditionalFormatting sqref="S10">
    <cfRule type="expression" dxfId="48" priority="254" stopIfTrue="1">
      <formula>(S10+T10)&gt;C10</formula>
    </cfRule>
  </conditionalFormatting>
  <conditionalFormatting sqref="S13:S14">
    <cfRule type="expression" dxfId="47" priority="203" stopIfTrue="1">
      <formula>(S13+T13)&gt;C13</formula>
    </cfRule>
  </conditionalFormatting>
  <conditionalFormatting sqref="S17:S25">
    <cfRule type="expression" dxfId="46" priority="187" stopIfTrue="1">
      <formula>(S17+T17)&gt;C17</formula>
    </cfRule>
  </conditionalFormatting>
  <conditionalFormatting sqref="S27">
    <cfRule type="expression" dxfId="45" priority="180" stopIfTrue="1">
      <formula>(S27+T27)&gt;C27</formula>
    </cfRule>
  </conditionalFormatting>
  <conditionalFormatting sqref="S29:S37">
    <cfRule type="expression" dxfId="44" priority="170" stopIfTrue="1">
      <formula>(S29+T29)&gt;C29</formula>
    </cfRule>
  </conditionalFormatting>
  <conditionalFormatting sqref="S40:S41">
    <cfRule type="expression" dxfId="43" priority="161" stopIfTrue="1">
      <formula>(S40+T40)&gt;C40</formula>
    </cfRule>
  </conditionalFormatting>
  <conditionalFormatting sqref="S43">
    <cfRule type="expression" dxfId="42" priority="158" stopIfTrue="1">
      <formula>(S43+T43)&gt;C43</formula>
    </cfRule>
  </conditionalFormatting>
  <conditionalFormatting sqref="S45:S53">
    <cfRule type="expression" dxfId="41" priority="143" stopIfTrue="1">
      <formula>(S45+T45)&gt;C45</formula>
    </cfRule>
  </conditionalFormatting>
  <conditionalFormatting sqref="S65:S69">
    <cfRule type="expression" dxfId="40" priority="132" stopIfTrue="1">
      <formula>(S65+T65)&gt;C65</formula>
    </cfRule>
  </conditionalFormatting>
  <conditionalFormatting sqref="S79:S80">
    <cfRule type="expression" dxfId="39" priority="128" stopIfTrue="1">
      <formula>(S79+T79)&gt;C79</formula>
    </cfRule>
  </conditionalFormatting>
  <conditionalFormatting sqref="S84:S87">
    <cfRule type="expression" dxfId="38" priority="122" stopIfTrue="1">
      <formula>(S84+T84)&gt;C84</formula>
    </cfRule>
  </conditionalFormatting>
  <conditionalFormatting sqref="S89:S95">
    <cfRule type="expression" dxfId="37" priority="111" stopIfTrue="1">
      <formula>(S89+T89)&gt;C89</formula>
    </cfRule>
  </conditionalFormatting>
  <conditionalFormatting sqref="S99:S103">
    <cfRule type="expression" dxfId="36" priority="94" stopIfTrue="1">
      <formula>(S99+T99)&gt;C99</formula>
    </cfRule>
  </conditionalFormatting>
  <conditionalFormatting sqref="T9">
    <cfRule type="expression" dxfId="35" priority="255" stopIfTrue="1">
      <formula>T9&gt;C9</formula>
    </cfRule>
  </conditionalFormatting>
  <conditionalFormatting sqref="T10">
    <cfRule type="expression" dxfId="34" priority="84" stopIfTrue="1">
      <formula>(S10+T10)&gt;C10</formula>
    </cfRule>
  </conditionalFormatting>
  <conditionalFormatting sqref="T13:T14">
    <cfRule type="expression" dxfId="33" priority="81" stopIfTrue="1">
      <formula>(S13+T13)&gt;C13</formula>
    </cfRule>
  </conditionalFormatting>
  <conditionalFormatting sqref="T17:T25">
    <cfRule type="expression" dxfId="32" priority="57" stopIfTrue="1">
      <formula>(S17+T17)&gt;C17</formula>
    </cfRule>
  </conditionalFormatting>
  <conditionalFormatting sqref="T27">
    <cfRule type="expression" dxfId="31" priority="55" stopIfTrue="1">
      <formula>(S27+T27)&gt;C27</formula>
    </cfRule>
  </conditionalFormatting>
  <conditionalFormatting sqref="T29:T37">
    <cfRule type="expression" dxfId="30" priority="46" stopIfTrue="1">
      <formula>(S29+T29)&gt;C29</formula>
    </cfRule>
  </conditionalFormatting>
  <conditionalFormatting sqref="T40:T41">
    <cfRule type="expression" dxfId="29" priority="44" stopIfTrue="1">
      <formula>(S40+T40)&gt;C40</formula>
    </cfRule>
  </conditionalFormatting>
  <conditionalFormatting sqref="T43">
    <cfRule type="expression" dxfId="28" priority="43" stopIfTrue="1">
      <formula>(S43+T43)&gt;C43</formula>
    </cfRule>
  </conditionalFormatting>
  <conditionalFormatting sqref="T45:T53">
    <cfRule type="expression" dxfId="27" priority="33" stopIfTrue="1">
      <formula>(S45+T45)&gt;C45</formula>
    </cfRule>
  </conditionalFormatting>
  <conditionalFormatting sqref="T65:T69">
    <cfRule type="expression" dxfId="26" priority="31" stopIfTrue="1">
      <formula>(S65+T65)&gt;C65</formula>
    </cfRule>
  </conditionalFormatting>
  <conditionalFormatting sqref="T79:T80">
    <cfRule type="expression" dxfId="25" priority="29" stopIfTrue="1">
      <formula>(S79+T79)&gt;C79</formula>
    </cfRule>
  </conditionalFormatting>
  <conditionalFormatting sqref="T84:T87">
    <cfRule type="expression" dxfId="24" priority="25" stopIfTrue="1">
      <formula>(S84+T84)&gt;C84</formula>
    </cfRule>
  </conditionalFormatting>
  <conditionalFormatting sqref="T89:T95">
    <cfRule type="expression" dxfId="23" priority="18" stopIfTrue="1">
      <formula>(S89+T89)&gt;C89</formula>
    </cfRule>
  </conditionalFormatting>
  <conditionalFormatting sqref="T99:T103">
    <cfRule type="expression" dxfId="22" priority="10"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D75" sqref="D75"/>
    </sheetView>
  </sheetViews>
  <sheetFormatPr defaultColWidth="0" defaultRowHeight="11.5" zeroHeight="1"/>
  <cols>
    <col min="1" max="1" width="32.5429687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5429687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5429687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5429687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5429687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5429687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5429687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5429687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5429687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5429687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5429687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5429687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5429687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5429687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5429687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5429687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5429687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5429687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5429687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5429687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5429687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5429687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5429687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5429687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5429687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5429687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5429687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5429687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5429687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5429687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5429687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5429687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5429687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5429687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5429687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5429687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5429687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5429687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5429687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5429687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5429687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5429687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5429687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5429687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5429687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5429687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5429687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5429687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5429687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5429687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5429687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5429687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5429687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5429687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5429687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5429687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5429687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5429687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5429687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5429687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5429687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5429687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5429687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5429687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8" t="s">
        <v>1225</v>
      </c>
      <c r="B1" s="1889"/>
      <c r="C1" s="1889"/>
      <c r="D1" s="1889"/>
      <c r="E1" s="1889"/>
      <c r="F1" s="1889"/>
      <c r="G1" s="1889"/>
      <c r="H1" s="1889"/>
      <c r="I1" s="1889"/>
      <c r="J1" s="1890"/>
      <c r="K1" s="355"/>
    </row>
    <row r="2" spans="1:11" s="401" customFormat="1" ht="69">
      <c r="A2" s="398"/>
      <c r="B2" s="399" t="s">
        <v>1025</v>
      </c>
      <c r="C2" s="399" t="s">
        <v>1227</v>
      </c>
      <c r="D2" s="399" t="s">
        <v>1228</v>
      </c>
      <c r="E2" s="399" t="s">
        <v>1156</v>
      </c>
      <c r="F2" s="399" t="s">
        <v>1229</v>
      </c>
      <c r="G2" s="399" t="s">
        <v>1230</v>
      </c>
      <c r="H2" s="399" t="s">
        <v>1026</v>
      </c>
      <c r="I2" s="399" t="s">
        <v>1231</v>
      </c>
      <c r="J2" s="399" t="s">
        <v>1232</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4250000</v>
      </c>
      <c r="C4" s="362">
        <f>B4</f>
        <v>4250000</v>
      </c>
      <c r="D4" s="362"/>
      <c r="E4" s="363"/>
      <c r="F4" s="363"/>
      <c r="G4" s="363"/>
      <c r="H4" s="363"/>
      <c r="I4" s="363"/>
      <c r="J4" s="363"/>
      <c r="K4" s="359"/>
    </row>
    <row r="5" spans="1:11" s="360" customFormat="1">
      <c r="A5" s="364" t="s">
        <v>28</v>
      </c>
      <c r="B5" s="361">
        <f>'Sources and Uses Budget'!C5</f>
        <v>200000</v>
      </c>
      <c r="C5" s="362">
        <f>B5</f>
        <v>200000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4450000</v>
      </c>
      <c r="C8" s="361">
        <f>SUM(C4:C7)</f>
        <v>4450000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595</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4950000</v>
      </c>
      <c r="C12" s="361">
        <f>SUM(C8+C11)</f>
        <v>4950000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c r="A30" s="145" t="s">
        <v>598</v>
      </c>
      <c r="B30" s="361">
        <f>'Sources and Uses Budget'!C30</f>
        <v>36548999</v>
      </c>
      <c r="C30" s="362">
        <f t="shared" ref="C30:C35" si="0">B30</f>
        <v>36548999</v>
      </c>
      <c r="D30" s="362"/>
      <c r="E30" s="361">
        <f>'Sources and Uses Budget'!S30</f>
        <v>36548999</v>
      </c>
      <c r="F30" s="362">
        <f t="shared" ref="F30:F35" si="1">E30</f>
        <v>36548999</v>
      </c>
      <c r="G30" s="362"/>
      <c r="H30" s="361">
        <f>'Sources and Uses Budget'!T30</f>
        <v>0</v>
      </c>
      <c r="I30" s="362"/>
      <c r="J30" s="362"/>
      <c r="K30" s="359"/>
    </row>
    <row r="31" spans="1:11" s="360" customFormat="1">
      <c r="A31" s="145" t="s">
        <v>599</v>
      </c>
      <c r="B31" s="361">
        <f>'Sources and Uses Budget'!C31</f>
        <v>2739528</v>
      </c>
      <c r="C31" s="362">
        <f t="shared" si="0"/>
        <v>2739528</v>
      </c>
      <c r="D31" s="362"/>
      <c r="E31" s="361">
        <f>'Sources and Uses Budget'!S31</f>
        <v>2739528</v>
      </c>
      <c r="F31" s="362">
        <f t="shared" si="1"/>
        <v>2739528</v>
      </c>
      <c r="G31" s="362"/>
      <c r="H31" s="361">
        <f>'Sources and Uses Budget'!T31</f>
        <v>0</v>
      </c>
      <c r="I31" s="362"/>
      <c r="J31" s="362"/>
      <c r="K31" s="359"/>
    </row>
    <row r="32" spans="1:11" s="360" customFormat="1">
      <c r="A32" s="145" t="s">
        <v>137</v>
      </c>
      <c r="B32" s="361">
        <f>'Sources and Uses Budget'!C32</f>
        <v>1826352</v>
      </c>
      <c r="C32" s="362">
        <f t="shared" si="0"/>
        <v>1826352</v>
      </c>
      <c r="D32" s="362"/>
      <c r="E32" s="361">
        <f>'Sources and Uses Budget'!S32</f>
        <v>1826352</v>
      </c>
      <c r="F32" s="362">
        <f t="shared" si="1"/>
        <v>1826352</v>
      </c>
      <c r="G32" s="362"/>
      <c r="H32" s="361">
        <f>'Sources and Uses Budget'!T32</f>
        <v>0</v>
      </c>
      <c r="I32" s="362"/>
      <c r="J32" s="362"/>
      <c r="K32" s="359"/>
    </row>
    <row r="33" spans="1:11" s="360" customFormat="1">
      <c r="A33" s="145" t="s">
        <v>138</v>
      </c>
      <c r="B33" s="361">
        <f>'Sources and Uses Budget'!C33</f>
        <v>1826352</v>
      </c>
      <c r="C33" s="362">
        <f t="shared" si="0"/>
        <v>1826352</v>
      </c>
      <c r="D33" s="362"/>
      <c r="E33" s="361">
        <f>'Sources and Uses Budget'!S33</f>
        <v>1826352</v>
      </c>
      <c r="F33" s="362">
        <f t="shared" si="1"/>
        <v>1826352</v>
      </c>
      <c r="G33" s="362"/>
      <c r="H33" s="361">
        <f>'Sources and Uses Budget'!T33</f>
        <v>0</v>
      </c>
      <c r="I33" s="362"/>
      <c r="J33" s="362"/>
      <c r="K33" s="359"/>
    </row>
    <row r="34" spans="1:11" s="360" customFormat="1">
      <c r="A34" s="145" t="s">
        <v>139</v>
      </c>
      <c r="B34" s="361">
        <f>'Sources and Uses Budget'!C34</f>
        <v>7609800</v>
      </c>
      <c r="C34" s="362">
        <f t="shared" si="0"/>
        <v>7609800</v>
      </c>
      <c r="D34" s="362"/>
      <c r="E34" s="361">
        <f>'Sources and Uses Budget'!S34</f>
        <v>7609800</v>
      </c>
      <c r="F34" s="362">
        <f t="shared" si="1"/>
        <v>7609800</v>
      </c>
      <c r="G34" s="362"/>
      <c r="H34" s="361">
        <f>'Sources and Uses Budget'!T34</f>
        <v>0</v>
      </c>
      <c r="I34" s="362"/>
      <c r="J34" s="362"/>
      <c r="K34" s="359"/>
    </row>
    <row r="35" spans="1:11" s="360" customFormat="1">
      <c r="A35" s="145" t="s">
        <v>140</v>
      </c>
      <c r="B35" s="361">
        <f>'Sources and Uses Budget'!C35</f>
        <v>520510</v>
      </c>
      <c r="C35" s="362">
        <f t="shared" si="0"/>
        <v>520510</v>
      </c>
      <c r="D35" s="362"/>
      <c r="E35" s="361">
        <f>'Sources and Uses Budget'!S35</f>
        <v>520510</v>
      </c>
      <c r="F35" s="362">
        <f t="shared" si="1"/>
        <v>520510</v>
      </c>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(Bond Premium)</v>
      </c>
      <c r="B37" s="361">
        <f>'Sources and Uses Budget'!C37</f>
        <v>468459</v>
      </c>
      <c r="C37" s="362">
        <f>B37</f>
        <v>468459</v>
      </c>
      <c r="D37" s="362"/>
      <c r="E37" s="361">
        <f>'Sources and Uses Budget'!S37</f>
        <v>468459</v>
      </c>
      <c r="F37" s="362">
        <f>E37</f>
        <v>468459</v>
      </c>
      <c r="G37" s="362"/>
      <c r="H37" s="361">
        <f>'Sources and Uses Budget'!T37</f>
        <v>0</v>
      </c>
      <c r="I37" s="362"/>
      <c r="J37" s="362"/>
      <c r="K37" s="359"/>
    </row>
    <row r="38" spans="1:11" s="360" customFormat="1">
      <c r="A38" s="365" t="s">
        <v>143</v>
      </c>
      <c r="B38" s="361">
        <f>'Sources and Uses Budget'!C38</f>
        <v>52540000</v>
      </c>
      <c r="C38" s="361">
        <f>SUM(C29:C37)</f>
        <v>52540000</v>
      </c>
      <c r="D38" s="361">
        <f>SUM(D29:D37)</f>
        <v>0</v>
      </c>
      <c r="E38" s="361">
        <f>'Sources and Uses Budget'!S38</f>
        <v>52540000</v>
      </c>
      <c r="F38" s="367">
        <f>SUM(F29:F37)</f>
        <v>52540000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1590000</v>
      </c>
      <c r="C40" s="362">
        <f>B40</f>
        <v>1590000</v>
      </c>
      <c r="D40" s="362"/>
      <c r="E40" s="361">
        <f>'Sources and Uses Budget'!S40</f>
        <v>1590000</v>
      </c>
      <c r="F40" s="362">
        <f>E40</f>
        <v>1590000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1590000</v>
      </c>
      <c r="C42" s="361">
        <f>SUM(C39:C41)</f>
        <v>1590000</v>
      </c>
      <c r="D42" s="361">
        <f>SUM(D39:D41)</f>
        <v>0</v>
      </c>
      <c r="E42" s="361">
        <f>'Sources and Uses Budget'!S42</f>
        <v>1590000</v>
      </c>
      <c r="F42" s="367">
        <f>SUM(F40:F41)</f>
        <v>1590000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5005011</v>
      </c>
      <c r="C45" s="362">
        <f>B45</f>
        <v>5005011</v>
      </c>
      <c r="D45" s="362"/>
      <c r="E45" s="361">
        <f>'Sources and Uses Budget'!S45</f>
        <v>4194040</v>
      </c>
      <c r="F45" s="362">
        <f>E45</f>
        <v>4194040</v>
      </c>
      <c r="G45" s="362"/>
      <c r="H45" s="361">
        <f>'Sources and Uses Budget'!T45</f>
        <v>0</v>
      </c>
      <c r="I45" s="362"/>
      <c r="J45" s="362"/>
      <c r="K45" s="359"/>
    </row>
    <row r="46" spans="1:11" s="360" customFormat="1">
      <c r="A46" s="364" t="s">
        <v>151</v>
      </c>
      <c r="B46" s="361">
        <f>'Sources and Uses Budget'!C46</f>
        <v>498960</v>
      </c>
      <c r="C46" s="362">
        <f>B46</f>
        <v>498960</v>
      </c>
      <c r="D46" s="362"/>
      <c r="E46" s="361">
        <f>'Sources and Uses Budget'!S46</f>
        <v>399168</v>
      </c>
      <c r="F46" s="362">
        <f>E46</f>
        <v>399168</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62922</v>
      </c>
      <c r="C49" s="362">
        <f>B49</f>
        <v>62922</v>
      </c>
      <c r="D49" s="362"/>
      <c r="E49" s="361">
        <f>'Sources and Uses Budget'!S49</f>
        <v>62922</v>
      </c>
      <c r="F49" s="362">
        <f>E49</f>
        <v>62922</v>
      </c>
      <c r="G49" s="362"/>
      <c r="H49" s="361">
        <f>'Sources and Uses Budget'!T49</f>
        <v>0</v>
      </c>
      <c r="I49" s="362"/>
      <c r="J49" s="362"/>
      <c r="K49" s="359"/>
    </row>
    <row r="50" spans="1:11" s="360" customFormat="1">
      <c r="A50" s="364" t="s">
        <v>156</v>
      </c>
      <c r="B50" s="361">
        <f>'Sources and Uses Budget'!C50</f>
        <v>100000</v>
      </c>
      <c r="C50" s="362">
        <f t="shared" ref="C50:C53" si="2">B50</f>
        <v>100000</v>
      </c>
      <c r="D50" s="362"/>
      <c r="E50" s="361">
        <f>'Sources and Uses Budget'!S50</f>
        <v>80000</v>
      </c>
      <c r="F50" s="362">
        <f t="shared" ref="F50:F53" si="3">E50</f>
        <v>80000</v>
      </c>
      <c r="G50" s="362"/>
      <c r="H50" s="361">
        <f>'Sources and Uses Budget'!T50</f>
        <v>0</v>
      </c>
      <c r="I50" s="362"/>
      <c r="J50" s="362"/>
      <c r="K50" s="359"/>
    </row>
    <row r="51" spans="1:11" s="360" customFormat="1">
      <c r="A51" s="364" t="s">
        <v>154</v>
      </c>
      <c r="B51" s="361">
        <f>'Sources and Uses Budget'!C51</f>
        <v>120000</v>
      </c>
      <c r="C51" s="362">
        <f t="shared" si="2"/>
        <v>120000</v>
      </c>
      <c r="D51" s="362"/>
      <c r="E51" s="361">
        <f>'Sources and Uses Budget'!S51</f>
        <v>120000</v>
      </c>
      <c r="F51" s="362">
        <f t="shared" si="3"/>
        <v>120000</v>
      </c>
      <c r="G51" s="362"/>
      <c r="H51" s="361">
        <f>'Sources and Uses Budget'!T51</f>
        <v>0</v>
      </c>
      <c r="I51" s="362"/>
      <c r="J51" s="362"/>
      <c r="K51" s="359"/>
    </row>
    <row r="52" spans="1:11" s="360" customFormat="1">
      <c r="A52" s="364" t="s">
        <v>155</v>
      </c>
      <c r="B52" s="361">
        <f>'Sources and Uses Budget'!C52</f>
        <v>530000</v>
      </c>
      <c r="C52" s="362">
        <f t="shared" si="2"/>
        <v>530000</v>
      </c>
      <c r="D52" s="362"/>
      <c r="E52" s="361">
        <f>'Sources and Uses Budget'!S52</f>
        <v>530000</v>
      </c>
      <c r="F52" s="362">
        <f t="shared" si="3"/>
        <v>530000</v>
      </c>
      <c r="G52" s="362"/>
      <c r="H52" s="361">
        <f>'Sources and Uses Budget'!T52</f>
        <v>0</v>
      </c>
      <c r="I52" s="362"/>
      <c r="J52" s="362"/>
      <c r="K52" s="359"/>
    </row>
    <row r="53" spans="1:11" s="360" customFormat="1">
      <c r="A53" s="364" t="str">
        <f>'Sources and Uses Budget'!$A53</f>
        <v>Other: (Specify)</v>
      </c>
      <c r="B53" s="361">
        <f>'Sources and Uses Budget'!C53</f>
        <v>0</v>
      </c>
      <c r="C53" s="362">
        <f t="shared" si="2"/>
        <v>0</v>
      </c>
      <c r="D53" s="362"/>
      <c r="E53" s="361">
        <f>'Sources and Uses Budget'!S53</f>
        <v>0</v>
      </c>
      <c r="F53" s="362">
        <f t="shared" si="3"/>
        <v>0</v>
      </c>
      <c r="G53" s="362"/>
      <c r="H53" s="361">
        <f>'Sources and Uses Budget'!T53</f>
        <v>0</v>
      </c>
      <c r="I53" s="362"/>
      <c r="J53" s="362"/>
      <c r="K53" s="359"/>
    </row>
    <row r="54" spans="1:11" s="369" customFormat="1">
      <c r="A54" s="365" t="s">
        <v>157</v>
      </c>
      <c r="B54" s="361">
        <f>'Sources and Uses Budget'!C54</f>
        <v>6316893</v>
      </c>
      <c r="C54" s="367">
        <f>SUM(C45:C53)</f>
        <v>6316893</v>
      </c>
      <c r="D54" s="367">
        <f>SUM(D45:D53)</f>
        <v>0</v>
      </c>
      <c r="E54" s="361">
        <f>'Sources and Uses Budget'!S54</f>
        <v>5386130</v>
      </c>
      <c r="F54" s="367">
        <f>SUM(F45:F53)</f>
        <v>5386130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 or Permanent Financing)</v>
      </c>
      <c r="B61" s="361">
        <f>'Sources and Uses Budget'!C61</f>
        <v>15000</v>
      </c>
      <c r="C61" s="362">
        <f>B61</f>
        <v>15000</v>
      </c>
      <c r="D61" s="362"/>
      <c r="E61" s="363"/>
      <c r="F61" s="363"/>
      <c r="G61" s="363"/>
      <c r="H61" s="363"/>
      <c r="I61" s="363"/>
      <c r="J61" s="363"/>
      <c r="K61" s="359"/>
    </row>
    <row r="62" spans="1:11" s="360" customFormat="1" ht="13.75"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66071893</v>
      </c>
      <c r="C63" s="361">
        <f>SUM(C8+C11+C13+C14+C15+C26+C27+C38+C42+C43+C54+C62)</f>
        <v>66071893</v>
      </c>
      <c r="D63" s="361">
        <f>SUM(D8+D11+D13+D14+D15+D26+D27+D38+D42+D43+D54+D62)</f>
        <v>0</v>
      </c>
      <c r="E63" s="361">
        <f>'Sources and Uses Budget'!S63</f>
        <v>60666130</v>
      </c>
      <c r="F63" s="361">
        <f>SUM(F10+F13+F14+F15+F26+F27+F38+F42+F43+F54)</f>
        <v>60666130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3">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23">
      <c r="A69" s="364" t="str">
        <f>'Sources and Uses Budget'!$A69</f>
        <v>Other: (Lender Legal+ Bond Issur Legal+MGP Legal)</v>
      </c>
      <c r="B69" s="361">
        <f>'Sources and Uses Budget'!C69</f>
        <v>225000</v>
      </c>
      <c r="C69" s="362">
        <f>B69</f>
        <v>225000</v>
      </c>
      <c r="D69" s="362"/>
      <c r="E69" s="361">
        <f>'Sources and Uses Budget'!S69</f>
        <v>75000</v>
      </c>
      <c r="F69" s="362">
        <f>E69</f>
        <v>75000</v>
      </c>
      <c r="G69" s="362"/>
      <c r="H69" s="361">
        <f>'Sources and Uses Budget'!T69</f>
        <v>0</v>
      </c>
      <c r="I69" s="362"/>
      <c r="J69" s="362"/>
      <c r="K69" s="359"/>
    </row>
    <row r="70" spans="1:11" s="360" customFormat="1">
      <c r="A70" s="365" t="s">
        <v>600</v>
      </c>
      <c r="B70" s="361">
        <f>'Sources and Uses Budget'!C70</f>
        <v>325000</v>
      </c>
      <c r="C70" s="361">
        <f>SUM(C64:C69)</f>
        <v>325000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f>B72</f>
        <v>0</v>
      </c>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710749</v>
      </c>
      <c r="C75" s="362">
        <v>710749</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710749</v>
      </c>
      <c r="C77" s="361">
        <f>SUM(C72:C76)</f>
        <v>710749</v>
      </c>
      <c r="D77" s="361">
        <f>SUM(D72:D76)</f>
        <v>0</v>
      </c>
      <c r="E77" s="363"/>
      <c r="F77" s="363"/>
      <c r="G77" s="363"/>
      <c r="H77" s="363"/>
      <c r="I77" s="363"/>
      <c r="J77" s="363"/>
      <c r="K77" s="359"/>
    </row>
    <row r="78" spans="1:11" s="360" customFormat="1" ht="12">
      <c r="A78" s="357" t="s">
        <v>1208</v>
      </c>
      <c r="B78" s="358"/>
      <c r="C78" s="358"/>
      <c r="D78" s="358"/>
      <c r="E78" s="358"/>
      <c r="F78" s="358"/>
      <c r="G78" s="358"/>
      <c r="H78" s="358"/>
      <c r="I78" s="358"/>
      <c r="J78" s="358"/>
      <c r="K78" s="359"/>
    </row>
    <row r="79" spans="1:11" s="360" customFormat="1">
      <c r="A79" s="364" t="s">
        <v>1210</v>
      </c>
      <c r="B79" s="361">
        <f>'Sources and Uses Budget'!C79</f>
        <v>2662000</v>
      </c>
      <c r="C79" s="362">
        <f>B79</f>
        <v>2662000</v>
      </c>
      <c r="D79" s="362"/>
      <c r="E79" s="361">
        <f>'Sources and Uses Budget'!S79</f>
        <v>2662000</v>
      </c>
      <c r="F79" s="362">
        <f>E79</f>
        <v>2662000</v>
      </c>
      <c r="G79" s="362"/>
      <c r="H79" s="361">
        <f>'Sources and Uses Budget'!T79</f>
        <v>0</v>
      </c>
      <c r="I79" s="362"/>
      <c r="J79" s="362"/>
      <c r="K79" s="359"/>
    </row>
    <row r="80" spans="1:11" s="360" customFormat="1">
      <c r="A80" s="364" t="s">
        <v>58</v>
      </c>
      <c r="B80" s="361">
        <f>'Sources and Uses Budget'!C80</f>
        <v>715599</v>
      </c>
      <c r="C80" s="362">
        <f>B80</f>
        <v>715599</v>
      </c>
      <c r="D80" s="362"/>
      <c r="E80" s="361">
        <f>'Sources and Uses Budget'!S80</f>
        <v>715599</v>
      </c>
      <c r="F80" s="362">
        <f>E80</f>
        <v>715599</v>
      </c>
      <c r="G80" s="362"/>
      <c r="H80" s="361">
        <f>'Sources and Uses Budget'!T80</f>
        <v>0</v>
      </c>
      <c r="I80" s="362"/>
      <c r="J80" s="362"/>
      <c r="K80" s="359"/>
    </row>
    <row r="81" spans="1:11" s="360" customFormat="1">
      <c r="A81" s="365" t="s">
        <v>1207</v>
      </c>
      <c r="B81" s="361">
        <f>'Sources and Uses Budget'!C81</f>
        <v>3377599</v>
      </c>
      <c r="C81" s="361">
        <f>SUM(C79:C80)</f>
        <v>3377599</v>
      </c>
      <c r="D81" s="361">
        <f>SUM(D79:D80)</f>
        <v>0</v>
      </c>
      <c r="E81" s="361">
        <f>'Sources and Uses Budget'!S81</f>
        <v>3377599</v>
      </c>
      <c r="F81" s="361">
        <f>SUM(F79:F80)</f>
        <v>3377599</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2049</v>
      </c>
      <c r="B83" s="361">
        <f>'Sources and Uses Budget'!C83</f>
        <v>114161</v>
      </c>
      <c r="C83" s="362">
        <f>B83</f>
        <v>114161</v>
      </c>
      <c r="D83" s="362"/>
      <c r="E83" s="363"/>
      <c r="F83" s="363"/>
      <c r="G83" s="363"/>
      <c r="H83" s="363"/>
      <c r="I83" s="363"/>
      <c r="J83" s="363"/>
      <c r="K83" s="359"/>
    </row>
    <row r="84" spans="1:11" s="360" customFormat="1">
      <c r="A84" s="145" t="s">
        <v>766</v>
      </c>
      <c r="B84" s="361">
        <f>'Sources and Uses Budget'!C84</f>
        <v>50000</v>
      </c>
      <c r="C84" s="362">
        <f t="shared" ref="C84:C86" si="4">B84</f>
        <v>50000</v>
      </c>
      <c r="D84" s="362"/>
      <c r="E84" s="361">
        <f>'Sources and Uses Budget'!S84</f>
        <v>50000</v>
      </c>
      <c r="F84" s="362">
        <f>E84</f>
        <v>50000</v>
      </c>
      <c r="G84" s="362"/>
      <c r="H84" s="361">
        <f>'Sources and Uses Budget'!T84</f>
        <v>0</v>
      </c>
      <c r="I84" s="362"/>
      <c r="J84" s="362"/>
      <c r="K84" s="359"/>
    </row>
    <row r="85" spans="1:11" s="360" customFormat="1">
      <c r="A85" s="145" t="s">
        <v>767</v>
      </c>
      <c r="B85" s="361">
        <f>'Sources and Uses Budget'!C85</f>
        <v>633557</v>
      </c>
      <c r="C85" s="362">
        <f t="shared" si="4"/>
        <v>633557</v>
      </c>
      <c r="D85" s="362"/>
      <c r="E85" s="361">
        <f>'Sources and Uses Budget'!S85</f>
        <v>633557</v>
      </c>
      <c r="F85" s="362">
        <f t="shared" ref="F85:F86" si="5">E85</f>
        <v>633557</v>
      </c>
      <c r="G85" s="362"/>
      <c r="H85" s="361">
        <f>'Sources and Uses Budget'!T85</f>
        <v>0</v>
      </c>
      <c r="I85" s="362"/>
      <c r="J85" s="362"/>
      <c r="K85" s="359"/>
    </row>
    <row r="86" spans="1:11" s="360" customFormat="1">
      <c r="A86" s="145" t="s">
        <v>768</v>
      </c>
      <c r="B86" s="361">
        <f>'Sources and Uses Budget'!C86</f>
        <v>2936442</v>
      </c>
      <c r="C86" s="362">
        <f t="shared" si="4"/>
        <v>2936442</v>
      </c>
      <c r="D86" s="362"/>
      <c r="E86" s="361">
        <f>'Sources and Uses Budget'!S86</f>
        <v>2936442</v>
      </c>
      <c r="F86" s="362">
        <f t="shared" si="5"/>
        <v>2936442</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50000</v>
      </c>
      <c r="C88" s="362">
        <f>B88</f>
        <v>50000</v>
      </c>
      <c r="D88" s="362"/>
      <c r="E88" s="363"/>
      <c r="F88" s="363"/>
      <c r="G88" s="363"/>
      <c r="H88" s="363"/>
      <c r="I88" s="363"/>
      <c r="J88" s="363"/>
      <c r="K88" s="359"/>
    </row>
    <row r="89" spans="1:11" s="360" customFormat="1">
      <c r="A89" s="145" t="s">
        <v>771</v>
      </c>
      <c r="B89" s="361">
        <f>'Sources and Uses Budget'!C89</f>
        <v>150000</v>
      </c>
      <c r="C89" s="362">
        <f t="shared" ref="C89:C95" si="6">B89</f>
        <v>150000</v>
      </c>
      <c r="D89" s="362"/>
      <c r="E89" s="361">
        <f>'Sources and Uses Budget'!S89</f>
        <v>150000</v>
      </c>
      <c r="F89" s="362">
        <f>E89</f>
        <v>150000</v>
      </c>
      <c r="G89" s="362"/>
      <c r="H89" s="361">
        <f>'Sources and Uses Budget'!T89</f>
        <v>0</v>
      </c>
      <c r="I89" s="362"/>
      <c r="J89" s="362"/>
      <c r="K89" s="359"/>
    </row>
    <row r="90" spans="1:11" s="360" customFormat="1">
      <c r="A90" s="145" t="s">
        <v>772</v>
      </c>
      <c r="B90" s="361">
        <f>'Sources and Uses Budget'!C90</f>
        <v>15000</v>
      </c>
      <c r="C90" s="362">
        <f t="shared" si="6"/>
        <v>15000</v>
      </c>
      <c r="D90" s="362"/>
      <c r="E90" s="361">
        <f>'Sources and Uses Budget'!S90</f>
        <v>15000</v>
      </c>
      <c r="F90" s="362">
        <f t="shared" ref="F90:F92" si="7">E90</f>
        <v>15000</v>
      </c>
      <c r="G90" s="362"/>
      <c r="H90" s="361">
        <f>'Sources and Uses Budget'!T90</f>
        <v>0</v>
      </c>
      <c r="I90" s="362"/>
      <c r="J90" s="362"/>
      <c r="K90" s="359"/>
    </row>
    <row r="91" spans="1:11" s="360" customFormat="1">
      <c r="A91" s="155" t="s">
        <v>372</v>
      </c>
      <c r="B91" s="361">
        <f>'Sources and Uses Budget'!C91</f>
        <v>50000</v>
      </c>
      <c r="C91" s="362">
        <f t="shared" si="6"/>
        <v>50000</v>
      </c>
      <c r="D91" s="362"/>
      <c r="E91" s="361">
        <f>'Sources and Uses Budget'!S91</f>
        <v>50000</v>
      </c>
      <c r="F91" s="362">
        <f t="shared" si="7"/>
        <v>50000</v>
      </c>
      <c r="G91" s="362"/>
      <c r="H91" s="361">
        <f>'Sources and Uses Budget'!T91</f>
        <v>0</v>
      </c>
      <c r="I91" s="362"/>
      <c r="J91" s="362"/>
      <c r="K91" s="359"/>
    </row>
    <row r="92" spans="1:11" s="360" customFormat="1">
      <c r="A92" s="508" t="s">
        <v>1209</v>
      </c>
      <c r="B92" s="361">
        <f>'Sources and Uses Budget'!C92</f>
        <v>20000</v>
      </c>
      <c r="C92" s="362">
        <f t="shared" si="6"/>
        <v>20000</v>
      </c>
      <c r="D92" s="362"/>
      <c r="E92" s="361">
        <f>'Sources and Uses Budget'!S92</f>
        <v>20000</v>
      </c>
      <c r="F92" s="362">
        <f t="shared" si="7"/>
        <v>20000</v>
      </c>
      <c r="G92" s="362"/>
      <c r="H92" s="361">
        <f>'Sources and Uses Budget'!T92</f>
        <v>0</v>
      </c>
      <c r="I92" s="362"/>
      <c r="J92" s="362"/>
      <c r="K92" s="359"/>
    </row>
    <row r="93" spans="1:11" s="360" customFormat="1">
      <c r="A93" s="364" t="str">
        <f>'Sources and Uses Budget'!$A93</f>
        <v>Other: (Relocation Cost )</v>
      </c>
      <c r="B93" s="361">
        <f>'Sources and Uses Budget'!C93</f>
        <v>963150</v>
      </c>
      <c r="C93" s="362">
        <f t="shared" si="6"/>
        <v>963150</v>
      </c>
      <c r="D93" s="362"/>
      <c r="E93" s="361">
        <f>'Sources and Uses Budget'!S93</f>
        <v>0</v>
      </c>
      <c r="F93" s="362"/>
      <c r="G93" s="362"/>
      <c r="H93" s="361">
        <f>'Sources and Uses Budget'!T93</f>
        <v>0</v>
      </c>
      <c r="I93" s="362"/>
      <c r="J93" s="362"/>
      <c r="K93" s="359"/>
    </row>
    <row r="94" spans="1:11" s="360" customFormat="1">
      <c r="A94" s="364" t="str">
        <f>'Sources and Uses Budget'!$A94</f>
        <v>Other: (CDLAC Fee)</v>
      </c>
      <c r="B94" s="361">
        <f>'Sources and Uses Budget'!C94</f>
        <v>8750</v>
      </c>
      <c r="C94" s="362">
        <f t="shared" si="6"/>
        <v>8750</v>
      </c>
      <c r="D94" s="362"/>
      <c r="E94" s="361">
        <f>'Sources and Uses Budget'!S94</f>
        <v>8750</v>
      </c>
      <c r="F94" s="362">
        <f>E94</f>
        <v>8750</v>
      </c>
      <c r="G94" s="362"/>
      <c r="H94" s="361">
        <f>'Sources and Uses Budget'!T94</f>
        <v>0</v>
      </c>
      <c r="I94" s="362"/>
      <c r="J94" s="362"/>
      <c r="K94" s="359"/>
    </row>
    <row r="95" spans="1:11" s="360" customFormat="1" ht="23">
      <c r="A95" s="364" t="str">
        <f>'Sources and Uses Budget'!$A95</f>
        <v>Other: (Miscellaenous Third Party Costs+Predevelopment Loan Interest )</v>
      </c>
      <c r="B95" s="361">
        <f>'Sources and Uses Budget'!C95</f>
        <v>1250000</v>
      </c>
      <c r="C95" s="362">
        <f t="shared" si="6"/>
        <v>1250000</v>
      </c>
      <c r="D95" s="362"/>
      <c r="E95" s="361">
        <f>'Sources and Uses Budget'!S95</f>
        <v>1250000</v>
      </c>
      <c r="F95" s="362">
        <f>E95</f>
        <v>1250000</v>
      </c>
      <c r="G95" s="362"/>
      <c r="H95" s="361">
        <f>'Sources and Uses Budget'!T95</f>
        <v>0</v>
      </c>
      <c r="I95" s="362"/>
      <c r="J95" s="362"/>
      <c r="K95" s="359"/>
    </row>
    <row r="96" spans="1:11" s="360" customFormat="1">
      <c r="A96" s="365" t="s">
        <v>773</v>
      </c>
      <c r="B96" s="361">
        <f>'Sources and Uses Budget'!C96</f>
        <v>6241060</v>
      </c>
      <c r="C96" s="361">
        <f>SUM(C83:C95)</f>
        <v>6241060</v>
      </c>
      <c r="D96" s="361">
        <f>SUM(D83:D95)</f>
        <v>0</v>
      </c>
      <c r="E96" s="361">
        <f>'Sources and Uses Budget'!S96</f>
        <v>5113749</v>
      </c>
      <c r="F96" s="367">
        <f>SUM(F84:F87,F89:F95)</f>
        <v>5113749</v>
      </c>
      <c r="G96" s="367">
        <f>SUM(G84:G87,G89:G95)</f>
        <v>0</v>
      </c>
      <c r="H96" s="361">
        <f>'Sources and Uses Budget'!T96</f>
        <v>0</v>
      </c>
      <c r="I96" s="361">
        <f>SUM(I84:I87,I89:I95)</f>
        <v>0</v>
      </c>
      <c r="J96" s="361">
        <f>SUM(J84:J87,J89:J95)</f>
        <v>0</v>
      </c>
      <c r="K96" s="359"/>
    </row>
    <row r="97" spans="1:11" s="360" customFormat="1">
      <c r="A97" s="365" t="s">
        <v>1027</v>
      </c>
      <c r="B97" s="361">
        <f>'Sources and Uses Budget'!C97</f>
        <v>76726301</v>
      </c>
      <c r="C97" s="361">
        <f>SUM(C63+C70+C77+C81+C96)</f>
        <v>76726301</v>
      </c>
      <c r="D97" s="361">
        <f>SUM(D63+D70+D77+D81+D96)</f>
        <v>0</v>
      </c>
      <c r="E97" s="361">
        <f>'Sources and Uses Budget'!S97</f>
        <v>69332478</v>
      </c>
      <c r="F97" s="367">
        <f>SUM(+F63+F70+F81+F96)</f>
        <v>69332478</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10399871</v>
      </c>
      <c r="C99" s="362">
        <f>B99</f>
        <v>10399871</v>
      </c>
      <c r="D99" s="362"/>
      <c r="E99" s="361">
        <f>'Sources and Uses Budget'!S99</f>
        <v>10399871</v>
      </c>
      <c r="F99" s="362">
        <f>E99</f>
        <v>10399871</v>
      </c>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10399871</v>
      </c>
      <c r="C104" s="361">
        <f>SUM(C99:C103)</f>
        <v>10399871</v>
      </c>
      <c r="D104" s="361">
        <f>SUM(D99:D103)</f>
        <v>0</v>
      </c>
      <c r="E104" s="361">
        <f>'Sources and Uses Budget'!S104</f>
        <v>10399871</v>
      </c>
      <c r="F104" s="367">
        <f>SUM(F99:F103)</f>
        <v>10399871</v>
      </c>
      <c r="G104" s="367">
        <f>SUM(G99:G103)</f>
        <v>0</v>
      </c>
      <c r="H104" s="361">
        <f>'Sources and Uses Budget'!T104</f>
        <v>0</v>
      </c>
      <c r="I104" s="367">
        <f>SUM(I99:I103)</f>
        <v>0</v>
      </c>
      <c r="J104" s="367">
        <f>SUM(J99:J103)</f>
        <v>0</v>
      </c>
      <c r="K104" s="359"/>
    </row>
    <row r="105" spans="1:11" s="360" customFormat="1">
      <c r="A105" s="365" t="s">
        <v>1028</v>
      </c>
      <c r="B105" s="361">
        <f>'Sources and Uses Budget'!C105</f>
        <v>87126172</v>
      </c>
      <c r="C105" s="367">
        <f>SUM(C97+C104)</f>
        <v>87126172</v>
      </c>
      <c r="D105" s="367">
        <f>SUM(D97+D104)</f>
        <v>0</v>
      </c>
      <c r="E105" s="361">
        <f>'Sources and Uses Budget'!S105</f>
        <v>79732349</v>
      </c>
      <c r="F105" s="367">
        <f>F97+F104</f>
        <v>79732349</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79732349</v>
      </c>
      <c r="F107" s="367">
        <f>F105+F106</f>
        <v>79732349</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6"/>
      <c r="E124" s="1317"/>
      <c r="F124" s="1317"/>
      <c r="G124" s="1317"/>
      <c r="H124" s="1317"/>
      <c r="I124" s="1317"/>
      <c r="J124" s="376"/>
      <c r="K124" s="359"/>
    </row>
    <row r="125" spans="1:11" s="360" customFormat="1" ht="12.5">
      <c r="A125" s="385"/>
      <c r="B125" s="384"/>
      <c r="C125" s="385"/>
      <c r="D125" s="1317"/>
      <c r="E125" s="1317"/>
      <c r="F125" s="1317"/>
      <c r="G125" s="1317"/>
      <c r="H125" s="1317"/>
      <c r="I125" s="1317"/>
      <c r="J125" s="376"/>
      <c r="K125" s="359"/>
    </row>
    <row r="126" spans="1:11" s="360" customFormat="1" ht="12.5">
      <c r="A126" s="385"/>
      <c r="B126" s="384"/>
      <c r="C126" s="385"/>
      <c r="D126" s="1317"/>
      <c r="E126" s="1317"/>
      <c r="F126" s="1317"/>
      <c r="G126" s="1317"/>
      <c r="H126" s="1317"/>
      <c r="I126" s="1317"/>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7"/>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54296875" defaultRowHeight="15.75" customHeight="1"/>
  <cols>
    <col min="1" max="8" width="2.54296875" style="1204"/>
    <col min="9" max="9" width="7.54296875" style="1204" customWidth="1"/>
    <col min="10" max="13" width="2.54296875" style="1204"/>
    <col min="14" max="14" width="4.54296875" style="1204" customWidth="1"/>
    <col min="15" max="19" width="2.54296875" style="1204"/>
    <col min="20" max="20" width="3.54296875" style="1204" customWidth="1"/>
    <col min="21" max="37" width="2.54296875" style="1204"/>
    <col min="38" max="38" width="3" style="1204" customWidth="1"/>
    <col min="39" max="45" width="2.54296875" style="1204"/>
    <col min="46" max="46" width="4.54296875" style="1204" customWidth="1"/>
    <col min="47" max="51" width="2.54296875" style="1204"/>
    <col min="52" max="52" width="3.453125" style="1204" customWidth="1"/>
    <col min="53" max="53" width="2.54296875" style="1204"/>
    <col min="54" max="54" width="4.453125" style="1204" customWidth="1"/>
    <col min="55" max="64" width="2.54296875" style="1204"/>
    <col min="65" max="65" width="10.453125" style="1204" hidden="1" customWidth="1"/>
    <col min="66" max="66" width="5.453125" style="1205" bestFit="1" customWidth="1"/>
    <col min="67" max="68" width="5.453125" style="1205" customWidth="1"/>
    <col min="69" max="69" width="8" style="1205" customWidth="1"/>
    <col min="70" max="70" width="6" style="1205" customWidth="1"/>
    <col min="71" max="71" width="6.1796875" style="1205" customWidth="1"/>
    <col min="72" max="76" width="5.453125" style="1205" customWidth="1"/>
    <col min="77" max="77" width="6.1796875" style="1205" bestFit="1" customWidth="1"/>
    <col min="78" max="78" width="5.453125" style="1204" bestFit="1" customWidth="1"/>
    <col min="79" max="16384" width="2.54296875" style="1204"/>
  </cols>
  <sheetData>
    <row r="1" spans="1:65" ht="15.75" customHeight="1">
      <c r="A1" s="2327" t="s">
        <v>2389</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2388</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81" t="s">
        <v>2593</v>
      </c>
      <c r="AY3" s="2182"/>
      <c r="AZ3" s="2182"/>
      <c r="BA3" s="2333"/>
      <c r="BB3" s="2181" t="s">
        <v>2594</v>
      </c>
      <c r="BC3" s="2182"/>
      <c r="BD3" s="2182"/>
      <c r="BE3" s="2333"/>
    </row>
    <row r="4" spans="1:65" ht="15.75" customHeight="1" thickBot="1">
      <c r="A4" s="1207"/>
      <c r="B4" s="1209" t="s">
        <v>655</v>
      </c>
      <c r="C4" s="1209"/>
      <c r="D4" s="1209"/>
      <c r="E4" s="1209"/>
      <c r="F4" s="1209"/>
      <c r="G4" s="1208"/>
      <c r="H4" s="1208"/>
      <c r="I4" s="1208"/>
      <c r="J4" s="1208"/>
      <c r="K4" s="1208"/>
      <c r="L4" s="2324" t="str">
        <f>IF(Application!H18="","",Application!H18)</f>
        <v>Driftwood Flats</v>
      </c>
      <c r="M4" s="2325"/>
      <c r="N4" s="2325"/>
      <c r="O4" s="2325"/>
      <c r="P4" s="2325"/>
      <c r="Q4" s="2325"/>
      <c r="R4" s="2325"/>
      <c r="S4" s="2325"/>
      <c r="T4" s="2325"/>
      <c r="U4" s="2325"/>
      <c r="V4" s="2325"/>
      <c r="W4" s="2325"/>
      <c r="X4" s="2325"/>
      <c r="Y4" s="2325"/>
      <c r="Z4" s="2325"/>
      <c r="AA4" s="2325"/>
      <c r="AB4" s="2325"/>
      <c r="AC4" s="2326"/>
      <c r="AD4" s="1208"/>
      <c r="AE4" s="1208"/>
      <c r="AF4" s="2313" t="s">
        <v>2387</v>
      </c>
      <c r="AG4" s="2313"/>
      <c r="AH4" s="2313"/>
      <c r="AI4" s="2313"/>
      <c r="AJ4" s="2313"/>
      <c r="AK4" s="2313"/>
      <c r="AL4" s="2313"/>
      <c r="AM4" s="2313"/>
      <c r="AN4" s="2313"/>
      <c r="AO4" s="2313"/>
      <c r="AP4" s="2314"/>
      <c r="AQ4" s="2315"/>
      <c r="AR4" s="2315"/>
      <c r="AS4" s="2315"/>
      <c r="AT4" s="2315"/>
      <c r="AU4" s="2315"/>
      <c r="AV4" s="1208"/>
      <c r="AW4" s="1208"/>
      <c r="AX4" s="2321" t="s">
        <v>2595</v>
      </c>
      <c r="AY4" s="2322"/>
      <c r="AZ4" s="2322"/>
      <c r="BA4" s="2323"/>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3" t="s">
        <v>2386</v>
      </c>
      <c r="AG5" s="2313"/>
      <c r="AH5" s="2313"/>
      <c r="AI5" s="2313"/>
      <c r="AJ5" s="2313"/>
      <c r="AK5" s="2313"/>
      <c r="AL5" s="2313"/>
      <c r="AM5" s="2313"/>
      <c r="AN5" s="2313"/>
      <c r="AO5" s="2313"/>
      <c r="AP5" s="2314"/>
      <c r="AQ5" s="2315"/>
      <c r="AR5" s="2315"/>
      <c r="AS5" s="2315"/>
      <c r="AT5" s="2315"/>
      <c r="AU5" s="2315"/>
      <c r="AV5" s="1208"/>
      <c r="AW5" s="1208"/>
      <c r="AX5" s="2321" t="s">
        <v>2596</v>
      </c>
      <c r="AY5" s="2322"/>
      <c r="AZ5" s="2322"/>
      <c r="BA5" s="2323"/>
      <c r="BB5" s="1210">
        <f t="array" ref="BB5">ROUNDDOWN(SUM(IF((B19:I27&gt;0%)*(B19:I27&lt;=50%),J19:O27,0))/J29,2)</f>
        <v>0.21</v>
      </c>
      <c r="BC5" s="1211"/>
      <c r="BD5" s="1211"/>
      <c r="BE5" s="1212"/>
    </row>
    <row r="6" spans="1:65" ht="15.75" customHeight="1" thickBot="1">
      <c r="A6" s="1207"/>
      <c r="B6" s="1209" t="s">
        <v>2385</v>
      </c>
      <c r="C6" s="1208"/>
      <c r="D6" s="1208"/>
      <c r="E6" s="1208"/>
      <c r="F6" s="1208"/>
      <c r="G6" s="1208"/>
      <c r="H6" s="1208"/>
      <c r="I6" s="1208"/>
      <c r="J6" s="1208"/>
      <c r="K6" s="1208"/>
      <c r="L6" s="2324" t="str">
        <f>IF(Application!H16="","",Application!H16)</f>
        <v>CRP Driftwood Flats LP</v>
      </c>
      <c r="M6" s="2325"/>
      <c r="N6" s="2325"/>
      <c r="O6" s="2325"/>
      <c r="P6" s="2325"/>
      <c r="Q6" s="2325"/>
      <c r="R6" s="2325"/>
      <c r="S6" s="2325"/>
      <c r="T6" s="2325"/>
      <c r="U6" s="2325"/>
      <c r="V6" s="2325"/>
      <c r="W6" s="2325"/>
      <c r="X6" s="2325"/>
      <c r="Y6" s="2325"/>
      <c r="Z6" s="2325"/>
      <c r="AA6" s="2325"/>
      <c r="AB6" s="2325"/>
      <c r="AC6" s="2326"/>
      <c r="AD6" s="1208"/>
      <c r="AE6" s="1208"/>
      <c r="AF6" s="2316" t="s">
        <v>2384</v>
      </c>
      <c r="AG6" s="2316"/>
      <c r="AH6" s="2316"/>
      <c r="AI6" s="2316"/>
      <c r="AJ6" s="2316"/>
      <c r="AK6" s="2316"/>
      <c r="AL6" s="2316"/>
      <c r="AM6" s="2316"/>
      <c r="AN6" s="2316"/>
      <c r="AO6" s="2316"/>
      <c r="AP6" s="2317"/>
      <c r="AQ6" s="2317"/>
      <c r="AR6" s="2317"/>
      <c r="AS6" s="2317"/>
      <c r="AT6" s="2317"/>
      <c r="AU6" s="2317"/>
      <c r="AV6" s="1208"/>
      <c r="AW6" s="1208"/>
      <c r="AX6" s="2321" t="s">
        <v>2597</v>
      </c>
      <c r="AY6" s="2322"/>
      <c r="AZ6" s="2322"/>
      <c r="BA6" s="2323"/>
      <c r="BB6" s="1210">
        <f t="array" ref="BB6">ROUNDDOWN(SUM(IF((B19:I27&gt;60%)*(B19:I27&lt;=80%),J19:O27,0))/J29,2)</f>
        <v>0.43</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6" t="s">
        <v>2383</v>
      </c>
      <c r="AG7" s="2316"/>
      <c r="AH7" s="2316"/>
      <c r="AI7" s="2316"/>
      <c r="AJ7" s="2316"/>
      <c r="AK7" s="2316"/>
      <c r="AL7" s="2316"/>
      <c r="AM7" s="2316"/>
      <c r="AN7" s="2316"/>
      <c r="AO7" s="2316"/>
      <c r="AP7" s="2317"/>
      <c r="AQ7" s="2317"/>
      <c r="AR7" s="2317"/>
      <c r="AS7" s="2317"/>
      <c r="AT7" s="2317"/>
      <c r="AU7" s="2317"/>
      <c r="AV7" s="1208"/>
      <c r="AW7" s="1208"/>
      <c r="AX7" s="1208"/>
      <c r="AY7" s="1208"/>
      <c r="AZ7" s="1208"/>
      <c r="BA7" s="1208"/>
      <c r="BB7" s="1208"/>
      <c r="BC7" s="1208"/>
      <c r="BD7" s="1208"/>
      <c r="BE7" s="1213"/>
    </row>
    <row r="8" spans="1:65" ht="1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8" t="str">
        <f>Application!T197</f>
        <v>No</v>
      </c>
      <c r="AC8" s="2319"/>
      <c r="AD8" s="2320"/>
      <c r="AE8" s="1208"/>
      <c r="AF8" s="2316" t="s">
        <v>2382</v>
      </c>
      <c r="AG8" s="2316"/>
      <c r="AH8" s="2316"/>
      <c r="AI8" s="2316"/>
      <c r="AJ8" s="2316"/>
      <c r="AK8" s="2316"/>
      <c r="AL8" s="2316"/>
      <c r="AM8" s="2316"/>
      <c r="AN8" s="2316"/>
      <c r="AO8" s="2316"/>
      <c r="AP8" s="2317" t="s">
        <v>2053</v>
      </c>
      <c r="AQ8" s="2317"/>
      <c r="AR8" s="2317"/>
      <c r="AS8" s="2317"/>
      <c r="AT8" s="2317"/>
      <c r="AU8" s="2317"/>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3" t="s">
        <v>2381</v>
      </c>
      <c r="AG9" s="2313"/>
      <c r="AH9" s="2313"/>
      <c r="AI9" s="2313"/>
      <c r="AJ9" s="2313"/>
      <c r="AK9" s="2313"/>
      <c r="AL9" s="2313"/>
      <c r="AM9" s="2313"/>
      <c r="AN9" s="2313"/>
      <c r="AO9" s="2313"/>
      <c r="AP9" s="2314"/>
      <c r="AQ9" s="2315"/>
      <c r="AR9" s="2315"/>
      <c r="AS9" s="2315"/>
      <c r="AT9" s="2315"/>
      <c r="AU9" s="2315"/>
      <c r="AV9" s="1208"/>
      <c r="AW9" s="1208"/>
      <c r="AX9" s="1208"/>
      <c r="AY9" s="1208"/>
      <c r="AZ9" s="1208"/>
      <c r="BA9" s="1208"/>
      <c r="BB9" s="1208"/>
      <c r="BC9" s="1208"/>
      <c r="BD9" s="1208"/>
      <c r="BE9" s="1213"/>
      <c r="BM9" s="1204" t="s">
        <v>2380</v>
      </c>
    </row>
    <row r="10" spans="1:65" ht="14.5">
      <c r="A10" s="1207"/>
      <c r="B10" s="1209" t="s">
        <v>2379</v>
      </c>
      <c r="C10" s="1209"/>
      <c r="D10" s="1209"/>
      <c r="E10" s="1209"/>
      <c r="F10" s="1209"/>
      <c r="G10" s="1209"/>
      <c r="H10" s="1209"/>
      <c r="I10" s="1209"/>
      <c r="J10" s="1209"/>
      <c r="K10" s="1209"/>
      <c r="L10" s="1209"/>
      <c r="M10" s="1208"/>
      <c r="N10" s="2312">
        <f>Application!AO635</f>
        <v>25000000</v>
      </c>
      <c r="O10" s="2312"/>
      <c r="P10" s="2312"/>
      <c r="Q10" s="2312"/>
      <c r="R10" s="2312"/>
      <c r="S10" s="2312"/>
      <c r="T10" s="2312"/>
      <c r="U10" s="1208"/>
      <c r="V10" s="1208"/>
      <c r="W10" s="1208"/>
      <c r="X10" s="1214"/>
      <c r="Y10" s="1214"/>
      <c r="Z10" s="1214"/>
      <c r="AA10" s="1214"/>
      <c r="AB10" s="1214"/>
      <c r="AC10" s="1214"/>
      <c r="AD10" s="1214"/>
      <c r="AE10" s="1214"/>
      <c r="AF10" s="2313" t="s">
        <v>2378</v>
      </c>
      <c r="AG10" s="2313"/>
      <c r="AH10" s="2313"/>
      <c r="AI10" s="2313"/>
      <c r="AJ10" s="2313"/>
      <c r="AK10" s="2313"/>
      <c r="AL10" s="2313"/>
      <c r="AM10" s="2313"/>
      <c r="AN10" s="2313"/>
      <c r="AO10" s="2313"/>
      <c r="AP10" s="2314"/>
      <c r="AQ10" s="2315"/>
      <c r="AR10" s="2315"/>
      <c r="AS10" s="2315"/>
      <c r="AT10" s="2315"/>
      <c r="AU10" s="2315"/>
      <c r="AV10" s="1214"/>
      <c r="AW10" s="1214"/>
      <c r="AX10" s="1208"/>
      <c r="AY10" s="1208"/>
      <c r="AZ10" s="1208"/>
      <c r="BA10" s="1208"/>
      <c r="BB10" s="1208"/>
      <c r="BC10" s="1208"/>
      <c r="BD10" s="1208"/>
      <c r="BE10" s="1213"/>
      <c r="BM10" s="1204" t="s">
        <v>2377</v>
      </c>
    </row>
    <row r="11" spans="1:65" ht="14.5">
      <c r="A11" s="1207"/>
      <c r="B11" s="1209" t="s">
        <v>2376</v>
      </c>
      <c r="C11" s="1209"/>
      <c r="D11" s="1209"/>
      <c r="E11" s="1209"/>
      <c r="F11" s="1209"/>
      <c r="G11" s="1209"/>
      <c r="H11" s="1209"/>
      <c r="I11" s="1209"/>
      <c r="J11" s="1209"/>
      <c r="K11" s="1209"/>
      <c r="L11" s="1209"/>
      <c r="M11" s="1208"/>
      <c r="N11" s="2312">
        <f>Application!AA943</f>
        <v>0</v>
      </c>
      <c r="O11" s="2312"/>
      <c r="P11" s="2312"/>
      <c r="Q11" s="2312"/>
      <c r="R11" s="2312"/>
      <c r="S11" s="2312"/>
      <c r="T11" s="2312"/>
      <c r="U11" s="1208"/>
      <c r="V11" s="1208"/>
      <c r="W11" s="1208"/>
      <c r="X11" s="1214"/>
      <c r="Y11" s="1214"/>
      <c r="Z11" s="1214"/>
      <c r="AA11" s="1214"/>
      <c r="AB11" s="1214"/>
      <c r="AC11" s="1214"/>
      <c r="AD11" s="1214"/>
      <c r="AE11" s="1214"/>
      <c r="AF11" s="2313" t="s">
        <v>2375</v>
      </c>
      <c r="AG11" s="2313"/>
      <c r="AH11" s="2313"/>
      <c r="AI11" s="2313"/>
      <c r="AJ11" s="2313"/>
      <c r="AK11" s="2313"/>
      <c r="AL11" s="2313"/>
      <c r="AM11" s="2313"/>
      <c r="AN11" s="2313"/>
      <c r="AO11" s="2313"/>
      <c r="AP11" s="2314"/>
      <c r="AQ11" s="2315"/>
      <c r="AR11" s="2315"/>
      <c r="AS11" s="2315"/>
      <c r="AT11" s="2315"/>
      <c r="AU11" s="2315"/>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5" thickBot="1">
      <c r="A13" s="1208"/>
      <c r="B13" s="2303" t="s">
        <v>2373</v>
      </c>
      <c r="C13" s="2304"/>
      <c r="D13" s="2304"/>
      <c r="E13" s="2304"/>
      <c r="F13" s="2304"/>
      <c r="G13" s="2304"/>
      <c r="H13" s="2304"/>
      <c r="I13" s="2304"/>
      <c r="J13" s="2304"/>
      <c r="K13" s="2304"/>
      <c r="L13" s="2304"/>
      <c r="M13" s="2304"/>
      <c r="N13" s="2304"/>
      <c r="O13" s="2304"/>
      <c r="P13" s="2305"/>
      <c r="Q13" s="2306" t="s">
        <v>668</v>
      </c>
      <c r="R13" s="2307"/>
      <c r="S13" s="2307"/>
      <c r="T13" s="2308"/>
      <c r="U13" s="1214"/>
      <c r="V13" s="1208"/>
      <c r="W13" s="1208"/>
      <c r="X13" s="1208"/>
      <c r="Y13" s="1208"/>
      <c r="Z13" s="1208"/>
      <c r="AA13" s="2293" t="s">
        <v>2372</v>
      </c>
      <c r="AB13" s="2293"/>
      <c r="AC13" s="2293"/>
      <c r="AD13" s="2293"/>
      <c r="AE13" s="2293"/>
      <c r="AF13" s="2293"/>
      <c r="AG13" s="2293"/>
      <c r="AH13" s="2293"/>
      <c r="AI13" s="2293"/>
      <c r="AJ13" s="2293"/>
      <c r="AK13" s="2293"/>
      <c r="AL13" s="2293"/>
      <c r="AM13" s="2293"/>
      <c r="AN13" s="2293"/>
      <c r="AO13" s="2309">
        <f>Application!W481</f>
        <v>16</v>
      </c>
      <c r="AP13" s="2310"/>
      <c r="AQ13" s="2310"/>
      <c r="AR13" s="2310"/>
      <c r="AS13" s="2310"/>
      <c r="AT13" s="1214"/>
      <c r="AU13" s="1214"/>
      <c r="AV13" s="1214"/>
      <c r="AW13" s="1214"/>
      <c r="AX13" s="1214"/>
      <c r="AY13" s="1214"/>
      <c r="AZ13" s="1214"/>
      <c r="BA13" s="1214"/>
      <c r="BB13" s="1214"/>
      <c r="BC13" s="1214"/>
      <c r="BD13" s="1214"/>
      <c r="BE13" s="1215"/>
      <c r="BM13" s="1204" t="s">
        <v>2371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11" t="s">
        <v>2370</v>
      </c>
      <c r="AB14" s="2311"/>
      <c r="AC14" s="2311"/>
      <c r="AD14" s="2311"/>
      <c r="AE14" s="2311"/>
      <c r="AF14" s="2311"/>
      <c r="AG14" s="2311"/>
      <c r="AH14" s="2311"/>
      <c r="AI14" s="2311"/>
      <c r="AJ14" s="2311"/>
      <c r="AK14" s="2311"/>
      <c r="AL14" s="2311"/>
      <c r="AM14" s="2311"/>
      <c r="AN14" s="2311"/>
      <c r="AO14" s="2294"/>
      <c r="AP14" s="2295"/>
      <c r="AQ14" s="2295"/>
      <c r="AR14" s="2295"/>
      <c r="AS14" s="2295"/>
      <c r="AT14" s="1214"/>
      <c r="AU14" s="1214"/>
      <c r="AV14" s="1214"/>
      <c r="AW14" s="1214"/>
      <c r="AX14" s="1214"/>
      <c r="AY14" s="1214"/>
      <c r="AZ14" s="1214"/>
      <c r="BA14" s="1214"/>
      <c r="BB14" s="1214"/>
      <c r="BC14" s="1214"/>
      <c r="BD14" s="1214"/>
      <c r="BE14" s="1215"/>
    </row>
    <row r="15" spans="1:65" ht="15" thickBot="1">
      <c r="A15" s="1208"/>
      <c r="B15" s="2288" t="s">
        <v>2369</v>
      </c>
      <c r="C15" s="2289"/>
      <c r="D15" s="2289"/>
      <c r="E15" s="2289"/>
      <c r="F15" s="2289"/>
      <c r="G15" s="2289"/>
      <c r="H15" s="2289"/>
      <c r="I15" s="2289"/>
      <c r="J15" s="2289"/>
      <c r="K15" s="2289"/>
      <c r="L15" s="2289"/>
      <c r="M15" s="2289"/>
      <c r="N15" s="2289"/>
      <c r="O15" s="2289"/>
      <c r="P15" s="2289"/>
      <c r="Q15" s="2289"/>
      <c r="R15" s="2290"/>
      <c r="S15" s="2291" t="str">
        <f>IF(Application!AB215="","",Application!AB215)</f>
        <v/>
      </c>
      <c r="T15" s="2291"/>
      <c r="U15" s="2291"/>
      <c r="V15" s="2291"/>
      <c r="W15" s="2292"/>
      <c r="X15" s="1214"/>
      <c r="Y15" s="1208"/>
      <c r="Z15" s="1208"/>
      <c r="AA15" s="2293" t="s">
        <v>2368</v>
      </c>
      <c r="AB15" s="2293"/>
      <c r="AC15" s="2293"/>
      <c r="AD15" s="2293"/>
      <c r="AE15" s="2293"/>
      <c r="AF15" s="2293"/>
      <c r="AG15" s="2293"/>
      <c r="AH15" s="2293"/>
      <c r="AI15" s="2293"/>
      <c r="AJ15" s="2293"/>
      <c r="AK15" s="2293"/>
      <c r="AL15" s="2293"/>
      <c r="AM15" s="2293"/>
      <c r="AN15" s="2293"/>
      <c r="AO15" s="2294"/>
      <c r="AP15" s="2295"/>
      <c r="AQ15" s="2295"/>
      <c r="AR15" s="2295"/>
      <c r="AS15" s="2295"/>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16" t="s">
        <v>2367</v>
      </c>
      <c r="C17" s="2117"/>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c r="AS17" s="2117"/>
      <c r="AT17" s="2117"/>
      <c r="AU17" s="2117"/>
      <c r="AV17" s="2117"/>
      <c r="AW17" s="2117"/>
      <c r="AX17" s="2117"/>
      <c r="AY17" s="2118"/>
      <c r="AZ17" s="1208"/>
      <c r="BA17" s="1208"/>
      <c r="BB17" s="1208"/>
      <c r="BC17" s="1208"/>
      <c r="BD17" s="1208"/>
      <c r="BE17" s="1215"/>
      <c r="BF17" s="1206"/>
    </row>
    <row r="18" spans="1:58" ht="15.75" customHeight="1">
      <c r="A18" s="1208"/>
      <c r="B18" s="2296" t="s">
        <v>2366</v>
      </c>
      <c r="C18" s="2297"/>
      <c r="D18" s="2297"/>
      <c r="E18" s="2297"/>
      <c r="F18" s="2297"/>
      <c r="G18" s="2297"/>
      <c r="H18" s="2297"/>
      <c r="I18" s="2298"/>
      <c r="J18" s="2299" t="s">
        <v>1573</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2365</v>
      </c>
      <c r="AU18" s="2300"/>
      <c r="AV18" s="2300"/>
      <c r="AW18" s="2300"/>
      <c r="AX18" s="2300"/>
      <c r="AY18" s="2302"/>
      <c r="AZ18" s="1208"/>
      <c r="BA18" s="1208"/>
      <c r="BB18" s="1208"/>
      <c r="BC18" s="1208"/>
      <c r="BD18" s="1208"/>
      <c r="BE18" s="1215"/>
    </row>
    <row r="19" spans="1:58" ht="14.5">
      <c r="A19" s="1208"/>
      <c r="B19" s="2282">
        <v>0.3</v>
      </c>
      <c r="C19" s="2283"/>
      <c r="D19" s="2283"/>
      <c r="E19" s="2283"/>
      <c r="F19" s="2283"/>
      <c r="G19" s="2283"/>
      <c r="H19" s="2283"/>
      <c r="I19" s="2284"/>
      <c r="J19" s="2285">
        <f t="shared" ref="J19:J24" si="0">SUM(P19:AS19)</f>
        <v>11</v>
      </c>
      <c r="K19" s="2286"/>
      <c r="L19" s="2286"/>
      <c r="M19" s="2286"/>
      <c r="N19" s="2286"/>
      <c r="O19" s="2287"/>
      <c r="P19" s="2285" cm="1">
        <f t="array" ref="P19">SUMPRODUCT((Application!$B$726:$B$760 = 'CalHFA Addendum'!P$18)*(Application!$AC$726:$AC$760 = 'CalHFA Addendum'!$B19),Application!$G$726:$G$760)</f>
        <v>0</v>
      </c>
      <c r="Q19" s="2286"/>
      <c r="R19" s="2286"/>
      <c r="S19" s="2286"/>
      <c r="T19" s="2286"/>
      <c r="U19" s="2287"/>
      <c r="V19" s="2285" cm="1">
        <f t="array" ref="V19">SUMPRODUCT((Application!$B$726:$B$760 = 'CalHFA Addendum'!V$18)*(Application!$AC$726:$AC$760 = 'CalHFA Addendum'!$B19),Application!$G$726:$G$760)</f>
        <v>0</v>
      </c>
      <c r="W19" s="2286"/>
      <c r="X19" s="2286"/>
      <c r="Y19" s="2286"/>
      <c r="Z19" s="2286"/>
      <c r="AA19" s="2287"/>
      <c r="AB19" s="2285" cm="1">
        <f t="array" ref="AB19">SUMPRODUCT((Application!$B$726:$B$760 = 'CalHFA Addendum'!AB$18)*(Application!$AC$726:$AC$760 = 'CalHFA Addendum'!$B19),Application!$G$726:$G$760)</f>
        <v>4</v>
      </c>
      <c r="AC19" s="2286"/>
      <c r="AD19" s="2286"/>
      <c r="AE19" s="2286"/>
      <c r="AF19" s="2286"/>
      <c r="AG19" s="2287"/>
      <c r="AH19" s="2285" cm="1">
        <f t="array" ref="AH19">SUMPRODUCT((Application!$B$726:$B$760 = 'CalHFA Addendum'!AH$18)*(Application!$AC$726:$AC$760 = 'CalHFA Addendum'!$B19),Application!$G$726:$G$760)</f>
        <v>7</v>
      </c>
      <c r="AI19" s="2286"/>
      <c r="AJ19" s="2286"/>
      <c r="AK19" s="2286"/>
      <c r="AL19" s="2286"/>
      <c r="AM19" s="2287"/>
      <c r="AN19" s="2285" cm="1">
        <f t="array" ref="AN19">SUMPRODUCT((Application!$B$726:$B$760 = 'CalHFA Addendum'!AN$18)*(Application!$AC$726:$AC$760 = 'CalHFA Addendum'!$B19),Application!$G$726:$G$760)</f>
        <v>0</v>
      </c>
      <c r="AO19" s="2286"/>
      <c r="AP19" s="2286"/>
      <c r="AQ19" s="2286"/>
      <c r="AR19" s="2286"/>
      <c r="AS19" s="2287"/>
      <c r="AT19" s="2270">
        <f>J19/$J$29</f>
        <v>0.10784313725490197</v>
      </c>
      <c r="AU19" s="2271"/>
      <c r="AV19" s="2271"/>
      <c r="AW19" s="2271"/>
      <c r="AX19" s="2271"/>
      <c r="AY19" s="2272"/>
      <c r="AZ19" s="1216"/>
      <c r="BA19" s="1208"/>
      <c r="BB19" s="1208"/>
      <c r="BC19" s="1208"/>
      <c r="BD19" s="1208"/>
      <c r="BE19" s="1215"/>
    </row>
    <row r="20" spans="1:58" ht="15" customHeight="1">
      <c r="A20" s="1208"/>
      <c r="B20" s="2282">
        <v>0.4</v>
      </c>
      <c r="C20" s="2283"/>
      <c r="D20" s="2283"/>
      <c r="E20" s="2283"/>
      <c r="F20" s="2283"/>
      <c r="G20" s="2283"/>
      <c r="H20" s="2283"/>
      <c r="I20" s="2284"/>
      <c r="J20" s="2285">
        <f t="shared" si="0"/>
        <v>0</v>
      </c>
      <c r="K20" s="2286"/>
      <c r="L20" s="2286"/>
      <c r="M20" s="2286"/>
      <c r="N20" s="2286"/>
      <c r="O20" s="2287"/>
      <c r="P20" s="2285" cm="1">
        <f t="array" ref="P20">SUMPRODUCT((Application!$B$726:$B$760 = 'CalHFA Addendum'!P$18)*(Application!$AC$726:$AC$760 = 'CalHFA Addendum'!$B20),Application!$G$726:$G$760)</f>
        <v>0</v>
      </c>
      <c r="Q20" s="2286"/>
      <c r="R20" s="2286"/>
      <c r="S20" s="2286"/>
      <c r="T20" s="2286"/>
      <c r="U20" s="2287"/>
      <c r="V20" s="2285" cm="1">
        <f t="array" ref="V20">SUMPRODUCT((Application!$B$726:$B$760 = 'CalHFA Addendum'!V$18)*(Application!$AC$726:$AC$760 = 'CalHFA Addendum'!$B20),Application!$G$726:$G$760)</f>
        <v>0</v>
      </c>
      <c r="W20" s="2286"/>
      <c r="X20" s="2286"/>
      <c r="Y20" s="2286"/>
      <c r="Z20" s="2286"/>
      <c r="AA20" s="2287"/>
      <c r="AB20" s="2285" cm="1">
        <f t="array" ref="AB20">SUMPRODUCT((Application!$B$726:$B$760 = 'CalHFA Addendum'!AB$18)*(Application!$AC$726:$AC$760 = 'CalHFA Addendum'!$B20),Application!$G$726:$G$760)</f>
        <v>0</v>
      </c>
      <c r="AC20" s="2286"/>
      <c r="AD20" s="2286"/>
      <c r="AE20" s="2286"/>
      <c r="AF20" s="2286"/>
      <c r="AG20" s="2287"/>
      <c r="AH20" s="2285" cm="1">
        <f t="array" ref="AH20">SUMPRODUCT((Application!$B$726:$B$760 = 'CalHFA Addendum'!AH$18)*(Application!$AC$726:$AC$760 = 'CalHFA Addendum'!$B20),Application!$G$726:$G$760)</f>
        <v>0</v>
      </c>
      <c r="AI20" s="2286"/>
      <c r="AJ20" s="2286"/>
      <c r="AK20" s="2286"/>
      <c r="AL20" s="2286"/>
      <c r="AM20" s="2287"/>
      <c r="AN20" s="2285" cm="1">
        <f t="array" ref="AN20">SUMPRODUCT((Application!$B$726:$B$760 = 'CalHFA Addendum'!AN$18)*(Application!$AC$726:$AC$760 = 'CalHFA Addendum'!$B20),Application!$G$726:$G$760)</f>
        <v>0</v>
      </c>
      <c r="AO20" s="2286"/>
      <c r="AP20" s="2286"/>
      <c r="AQ20" s="2286"/>
      <c r="AR20" s="2286"/>
      <c r="AS20" s="2287"/>
      <c r="AT20" s="2270">
        <f t="shared" ref="AT20:AT29" si="1">J20/$J$29</f>
        <v>0</v>
      </c>
      <c r="AU20" s="2271"/>
      <c r="AV20" s="2271"/>
      <c r="AW20" s="2271"/>
      <c r="AX20" s="2271"/>
      <c r="AY20" s="2272"/>
      <c r="AZ20" s="1208"/>
      <c r="BA20" s="1208"/>
      <c r="BB20" s="1208"/>
      <c r="BC20" s="1208"/>
      <c r="BD20" s="1208"/>
      <c r="BE20" s="1215"/>
    </row>
    <row r="21" spans="1:58" ht="14.5">
      <c r="A21" s="1208"/>
      <c r="B21" s="2282">
        <v>0.5</v>
      </c>
      <c r="C21" s="2283"/>
      <c r="D21" s="2283"/>
      <c r="E21" s="2283"/>
      <c r="F21" s="2283"/>
      <c r="G21" s="2283"/>
      <c r="H21" s="2283"/>
      <c r="I21" s="2284"/>
      <c r="J21" s="2285">
        <f t="shared" si="0"/>
        <v>11</v>
      </c>
      <c r="K21" s="2286"/>
      <c r="L21" s="2286"/>
      <c r="M21" s="2286"/>
      <c r="N21" s="2286"/>
      <c r="O21" s="2287"/>
      <c r="P21" s="2285" cm="1">
        <f t="array" ref="P21">SUMPRODUCT((Application!$B$726:$B$760 = 'CalHFA Addendum'!P$18)*(Application!$AC$726:$AC$760 = 'CalHFA Addendum'!$B21),Application!$G$726:$G$760)</f>
        <v>0</v>
      </c>
      <c r="Q21" s="2286"/>
      <c r="R21" s="2286"/>
      <c r="S21" s="2286"/>
      <c r="T21" s="2286"/>
      <c r="U21" s="2287"/>
      <c r="V21" s="2285" cm="1">
        <f t="array" ref="V21">SUMPRODUCT((Application!$B$726:$B$760 = 'CalHFA Addendum'!V$18)*(Application!$AC$726:$AC$760 = 'CalHFA Addendum'!$B21),Application!$G$726:$G$760)</f>
        <v>0</v>
      </c>
      <c r="W21" s="2286"/>
      <c r="X21" s="2286"/>
      <c r="Y21" s="2286"/>
      <c r="Z21" s="2286"/>
      <c r="AA21" s="2287"/>
      <c r="AB21" s="2285" cm="1">
        <f t="array" ref="AB21">SUMPRODUCT((Application!$B$726:$B$760 = 'CalHFA Addendum'!AB$18)*(Application!$AC$726:$AC$760 = 'CalHFA Addendum'!$B21),Application!$G$726:$G$760)</f>
        <v>4</v>
      </c>
      <c r="AC21" s="2286"/>
      <c r="AD21" s="2286"/>
      <c r="AE21" s="2286"/>
      <c r="AF21" s="2286"/>
      <c r="AG21" s="2287"/>
      <c r="AH21" s="2285" cm="1">
        <f t="array" ref="AH21">SUMPRODUCT((Application!$B$726:$B$760 = 'CalHFA Addendum'!AH$18)*(Application!$AC$726:$AC$760 = 'CalHFA Addendum'!$B21),Application!$G$726:$G$760)</f>
        <v>7</v>
      </c>
      <c r="AI21" s="2286"/>
      <c r="AJ21" s="2286"/>
      <c r="AK21" s="2286"/>
      <c r="AL21" s="2286"/>
      <c r="AM21" s="2287"/>
      <c r="AN21" s="2285" cm="1">
        <f t="array" ref="AN21">SUMPRODUCT((Application!$B$726:$B$760 = 'CalHFA Addendum'!AN$18)*(Application!$AC$726:$AC$760 = 'CalHFA Addendum'!$B21),Application!$G$726:$G$760)</f>
        <v>0</v>
      </c>
      <c r="AO21" s="2286"/>
      <c r="AP21" s="2286"/>
      <c r="AQ21" s="2286"/>
      <c r="AR21" s="2286"/>
      <c r="AS21" s="2287"/>
      <c r="AT21" s="2270">
        <f t="shared" si="1"/>
        <v>0.10784313725490197</v>
      </c>
      <c r="AU21" s="2271"/>
      <c r="AV21" s="2271"/>
      <c r="AW21" s="2271"/>
      <c r="AX21" s="2271"/>
      <c r="AY21" s="2272"/>
      <c r="AZ21" s="1208"/>
      <c r="BA21" s="1208"/>
      <c r="BB21" s="1208"/>
      <c r="BC21" s="1208"/>
      <c r="BD21" s="1208"/>
      <c r="BE21" s="1215"/>
    </row>
    <row r="22" spans="1:58" ht="14.5">
      <c r="A22" s="1208"/>
      <c r="B22" s="2282">
        <v>0.6</v>
      </c>
      <c r="C22" s="2283"/>
      <c r="D22" s="2283"/>
      <c r="E22" s="2283"/>
      <c r="F22" s="2283"/>
      <c r="G22" s="2283"/>
      <c r="H22" s="2283"/>
      <c r="I22" s="2284"/>
      <c r="J22" s="2285">
        <f t="shared" si="0"/>
        <v>35</v>
      </c>
      <c r="K22" s="2286"/>
      <c r="L22" s="2286"/>
      <c r="M22" s="2286"/>
      <c r="N22" s="2286"/>
      <c r="O22" s="2287"/>
      <c r="P22" s="2285" cm="1">
        <f t="array" ref="P22">SUMPRODUCT((Application!$B$726:$B$760 = 'CalHFA Addendum'!P$18)*(Application!$AC$726:$AC$760 = 'CalHFA Addendum'!$B22),Application!$G$726:$G$760)</f>
        <v>0</v>
      </c>
      <c r="Q22" s="2286"/>
      <c r="R22" s="2286"/>
      <c r="S22" s="2286"/>
      <c r="T22" s="2286"/>
      <c r="U22" s="2287"/>
      <c r="V22" s="2285" cm="1">
        <f t="array" ref="V22">SUMPRODUCT((Application!$B$726:$B$760 = 'CalHFA Addendum'!V$18)*(Application!$AC$726:$AC$760 = 'CalHFA Addendum'!$B22),Application!$G$726:$G$760)</f>
        <v>0</v>
      </c>
      <c r="W22" s="2286"/>
      <c r="X22" s="2286"/>
      <c r="Y22" s="2286"/>
      <c r="Z22" s="2286"/>
      <c r="AA22" s="2287"/>
      <c r="AB22" s="2285" cm="1">
        <f t="array" ref="AB22">SUMPRODUCT((Application!$B$726:$B$760 = 'CalHFA Addendum'!AB$18)*(Application!$AC$726:$AC$760 = 'CalHFA Addendum'!$B22),Application!$G$726:$G$760)</f>
        <v>10</v>
      </c>
      <c r="AC22" s="2286"/>
      <c r="AD22" s="2286"/>
      <c r="AE22" s="2286"/>
      <c r="AF22" s="2286"/>
      <c r="AG22" s="2287"/>
      <c r="AH22" s="2285" cm="1">
        <f t="array" ref="AH22">SUMPRODUCT((Application!$B$726:$B$760 = 'CalHFA Addendum'!AH$18)*(Application!$AC$726:$AC$760 = 'CalHFA Addendum'!$B22),Application!$G$726:$G$760)</f>
        <v>25</v>
      </c>
      <c r="AI22" s="2286"/>
      <c r="AJ22" s="2286"/>
      <c r="AK22" s="2286"/>
      <c r="AL22" s="2286"/>
      <c r="AM22" s="2287"/>
      <c r="AN22" s="2285" cm="1">
        <f t="array" ref="AN22">SUMPRODUCT((Application!$B$726:$B$760 = 'CalHFA Addendum'!AN$18)*(Application!$AC$726:$AC$760 = 'CalHFA Addendum'!$B22),Application!$G$726:$G$760)</f>
        <v>0</v>
      </c>
      <c r="AO22" s="2286"/>
      <c r="AP22" s="2286"/>
      <c r="AQ22" s="2286"/>
      <c r="AR22" s="2286"/>
      <c r="AS22" s="2287"/>
      <c r="AT22" s="2270">
        <f t="shared" si="1"/>
        <v>0.34313725490196079</v>
      </c>
      <c r="AU22" s="2271"/>
      <c r="AV22" s="2271"/>
      <c r="AW22" s="2271"/>
      <c r="AX22" s="2271"/>
      <c r="AY22" s="2272"/>
      <c r="AZ22" s="1208"/>
      <c r="BA22" s="1208"/>
      <c r="BB22" s="1208"/>
      <c r="BC22" s="1208"/>
      <c r="BD22" s="1208"/>
      <c r="BE22" s="1215"/>
    </row>
    <row r="23" spans="1:58" ht="14.5">
      <c r="A23" s="1208"/>
      <c r="B23" s="2282">
        <v>0.7</v>
      </c>
      <c r="C23" s="2283"/>
      <c r="D23" s="2283"/>
      <c r="E23" s="2283"/>
      <c r="F23" s="2283"/>
      <c r="G23" s="2283"/>
      <c r="H23" s="2283"/>
      <c r="I23" s="2284"/>
      <c r="J23" s="2285">
        <f t="shared" si="0"/>
        <v>44</v>
      </c>
      <c r="K23" s="2286"/>
      <c r="L23" s="2286"/>
      <c r="M23" s="2286"/>
      <c r="N23" s="2286"/>
      <c r="O23" s="2287"/>
      <c r="P23" s="2285" cm="1">
        <f t="array" ref="P23">SUMPRODUCT((Application!$B$726:$B$760 = 'CalHFA Addendum'!P$18)*(Application!$AC$726:$AC$760 = 'CalHFA Addendum'!$B23),Application!$G$726:$G$760)</f>
        <v>0</v>
      </c>
      <c r="Q23" s="2286"/>
      <c r="R23" s="2286"/>
      <c r="S23" s="2286"/>
      <c r="T23" s="2286"/>
      <c r="U23" s="2287"/>
      <c r="V23" s="2285" cm="1">
        <f t="array" ref="V23">SUMPRODUCT((Application!$B$726:$B$760 = 'CalHFA Addendum'!V$18)*(Application!$AC$726:$AC$760 = 'CalHFA Addendum'!$B23),Application!$G$726:$G$760)</f>
        <v>0</v>
      </c>
      <c r="W23" s="2286"/>
      <c r="X23" s="2286"/>
      <c r="Y23" s="2286"/>
      <c r="Z23" s="2286"/>
      <c r="AA23" s="2287"/>
      <c r="AB23" s="2285" cm="1">
        <f t="array" ref="AB23">SUMPRODUCT((Application!$B$726:$B$760 = 'CalHFA Addendum'!AB$18)*(Application!$AC$726:$AC$760 = 'CalHFA Addendum'!$B23),Application!$G$726:$G$760)</f>
        <v>16</v>
      </c>
      <c r="AC23" s="2286"/>
      <c r="AD23" s="2286"/>
      <c r="AE23" s="2286"/>
      <c r="AF23" s="2286"/>
      <c r="AG23" s="2287"/>
      <c r="AH23" s="2285" cm="1">
        <f t="array" ref="AH23">SUMPRODUCT((Application!$B$726:$B$760 = 'CalHFA Addendum'!AH$18)*(Application!$AC$726:$AC$760 = 'CalHFA Addendum'!$B23),Application!$G$726:$G$760)</f>
        <v>28</v>
      </c>
      <c r="AI23" s="2286"/>
      <c r="AJ23" s="2286"/>
      <c r="AK23" s="2286"/>
      <c r="AL23" s="2286"/>
      <c r="AM23" s="2287"/>
      <c r="AN23" s="2285" cm="1">
        <f t="array" ref="AN23">SUMPRODUCT((Application!$B$726:$B$760 = 'CalHFA Addendum'!AN$18)*(Application!$AC$726:$AC$760 = 'CalHFA Addendum'!$B23),Application!$G$726:$G$760)</f>
        <v>0</v>
      </c>
      <c r="AO23" s="2286"/>
      <c r="AP23" s="2286"/>
      <c r="AQ23" s="2286"/>
      <c r="AR23" s="2286"/>
      <c r="AS23" s="2287"/>
      <c r="AT23" s="2270">
        <f t="shared" si="1"/>
        <v>0.43137254901960786</v>
      </c>
      <c r="AU23" s="2271"/>
      <c r="AV23" s="2271"/>
      <c r="AW23" s="2271"/>
      <c r="AX23" s="2271"/>
      <c r="AY23" s="2272"/>
      <c r="AZ23" s="1208"/>
      <c r="BA23" s="1208"/>
      <c r="BB23" s="1208"/>
      <c r="BC23" s="1208"/>
      <c r="BD23" s="1208"/>
      <c r="BE23" s="1215"/>
    </row>
    <row r="24" spans="1:58" ht="14.5">
      <c r="A24" s="1208"/>
      <c r="B24" s="2282">
        <v>0.8</v>
      </c>
      <c r="C24" s="2283"/>
      <c r="D24" s="2283"/>
      <c r="E24" s="2283"/>
      <c r="F24" s="2283"/>
      <c r="G24" s="2283"/>
      <c r="H24" s="2283"/>
      <c r="I24" s="2284"/>
      <c r="J24" s="2285">
        <f t="shared" si="0"/>
        <v>0</v>
      </c>
      <c r="K24" s="2286"/>
      <c r="L24" s="2286"/>
      <c r="M24" s="2286"/>
      <c r="N24" s="2286"/>
      <c r="O24" s="2287"/>
      <c r="P24" s="2285" cm="1">
        <f t="array" ref="P24">SUMPRODUCT((Application!$B$726:$B$760 = 'CalHFA Addendum'!P$18)*(Application!$AC$726:$AC$760 = 'CalHFA Addendum'!$B24),Application!$G$726:$G$760)</f>
        <v>0</v>
      </c>
      <c r="Q24" s="2286"/>
      <c r="R24" s="2286"/>
      <c r="S24" s="2286"/>
      <c r="T24" s="2286"/>
      <c r="U24" s="2287"/>
      <c r="V24" s="2285" cm="1">
        <f t="array" ref="V24">SUMPRODUCT((Application!$B$726:$B$760 = 'CalHFA Addendum'!V$18)*(Application!$AC$726:$AC$760 = 'CalHFA Addendum'!$B24),Application!$G$726:$G$760)</f>
        <v>0</v>
      </c>
      <c r="W24" s="2286"/>
      <c r="X24" s="2286"/>
      <c r="Y24" s="2286"/>
      <c r="Z24" s="2286"/>
      <c r="AA24" s="2287"/>
      <c r="AB24" s="2285" cm="1">
        <f t="array" ref="AB24">SUMPRODUCT((Application!$B$726:$B$760 = 'CalHFA Addendum'!AB$18)*(Application!$AC$726:$AC$760 = 'CalHFA Addendum'!$B24),Application!$G$726:$G$760)</f>
        <v>0</v>
      </c>
      <c r="AC24" s="2286"/>
      <c r="AD24" s="2286"/>
      <c r="AE24" s="2286"/>
      <c r="AF24" s="2286"/>
      <c r="AG24" s="2287"/>
      <c r="AH24" s="2285" cm="1">
        <f t="array" ref="AH24">SUMPRODUCT((Application!$B$726:$B$760 = 'CalHFA Addendum'!AH$18)*(Application!$AC$726:$AC$760 = 'CalHFA Addendum'!$B24),Application!$G$726:$G$760)</f>
        <v>0</v>
      </c>
      <c r="AI24" s="2286"/>
      <c r="AJ24" s="2286"/>
      <c r="AK24" s="2286"/>
      <c r="AL24" s="2286"/>
      <c r="AM24" s="2287"/>
      <c r="AN24" s="2285" cm="1">
        <f t="array" ref="AN24">SUMPRODUCT((Application!$B$726:$B$760 = 'CalHFA Addendum'!AN$18)*(Application!$AC$726:$AC$760 = 'CalHFA Addendum'!$B24),Application!$G$726:$G$760)</f>
        <v>0</v>
      </c>
      <c r="AO24" s="2286"/>
      <c r="AP24" s="2286"/>
      <c r="AQ24" s="2286"/>
      <c r="AR24" s="2286"/>
      <c r="AS24" s="2287"/>
      <c r="AT24" s="2270">
        <f t="shared" si="1"/>
        <v>0</v>
      </c>
      <c r="AU24" s="2271"/>
      <c r="AV24" s="2271"/>
      <c r="AW24" s="2271"/>
      <c r="AX24" s="2271"/>
      <c r="AY24" s="2272"/>
      <c r="AZ24" s="1208"/>
      <c r="BA24" s="1208"/>
      <c r="BB24" s="1208"/>
      <c r="BC24" s="1208"/>
      <c r="BD24" s="1208"/>
      <c r="BE24" s="1215"/>
    </row>
    <row r="25" spans="1:58" ht="14.5">
      <c r="A25" s="1208"/>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208"/>
      <c r="BA25" s="1208"/>
      <c r="BB25" s="1208"/>
      <c r="BC25" s="1208"/>
      <c r="BD25" s="1208"/>
      <c r="BE25" s="1215"/>
    </row>
    <row r="26" spans="1:58" ht="14.5">
      <c r="A26" s="1208"/>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208"/>
      <c r="BA26" s="1208"/>
      <c r="BB26" s="1208"/>
      <c r="BC26" s="1208"/>
      <c r="BD26" s="1208"/>
      <c r="BE26" s="1215"/>
    </row>
    <row r="27" spans="1:58" ht="14.5">
      <c r="A27" s="1208"/>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208"/>
      <c r="BA27" s="1208"/>
      <c r="BB27" s="1208"/>
      <c r="BC27" s="1208"/>
      <c r="BD27" s="1208"/>
      <c r="BE27" s="1215"/>
    </row>
    <row r="28" spans="1:58" ht="15" thickBot="1">
      <c r="A28" s="1208"/>
      <c r="B28" s="2273" t="s">
        <v>2364</v>
      </c>
      <c r="C28" s="2274"/>
      <c r="D28" s="2274"/>
      <c r="E28" s="2274"/>
      <c r="F28" s="2274"/>
      <c r="G28" s="2274"/>
      <c r="H28" s="2274"/>
      <c r="I28" s="2275"/>
      <c r="J28" s="2276">
        <f>SUM(P28:AS28)</f>
        <v>1</v>
      </c>
      <c r="K28" s="2277"/>
      <c r="L28" s="2277"/>
      <c r="M28" s="2277"/>
      <c r="N28" s="2277"/>
      <c r="O28" s="2278"/>
      <c r="P28" s="2276">
        <f>_xlfn.IFNA(VLOOKUP(P$18,Application!$J$781:$S$784,6,FALSE), 0)</f>
        <v>0</v>
      </c>
      <c r="Q28" s="2277"/>
      <c r="R28" s="2277"/>
      <c r="S28" s="2277"/>
      <c r="T28" s="2277"/>
      <c r="U28" s="2278"/>
      <c r="V28" s="2276">
        <f>_xlfn.IFNA(VLOOKUP(V$18,Application!$J$781:$S$784,6,FALSE), 0)</f>
        <v>0</v>
      </c>
      <c r="W28" s="2277"/>
      <c r="X28" s="2277"/>
      <c r="Y28" s="2277"/>
      <c r="Z28" s="2277"/>
      <c r="AA28" s="2278"/>
      <c r="AB28" s="2276">
        <f>_xlfn.IFNA(VLOOKUP(AB$18,Application!$J$781:$S$784,6,FALSE), 0)</f>
        <v>0</v>
      </c>
      <c r="AC28" s="2277"/>
      <c r="AD28" s="2277"/>
      <c r="AE28" s="2277"/>
      <c r="AF28" s="2277"/>
      <c r="AG28" s="2278"/>
      <c r="AH28" s="2276">
        <f>_xlfn.IFNA(VLOOKUP(AH$18,Application!$J$781:$S$784,6,FALSE), 0)</f>
        <v>1</v>
      </c>
      <c r="AI28" s="2277"/>
      <c r="AJ28" s="2277"/>
      <c r="AK28" s="2277"/>
      <c r="AL28" s="2277"/>
      <c r="AM28" s="2278"/>
      <c r="AN28" s="2276">
        <f>_xlfn.IFNA(VLOOKUP(AN$18,Application!$J$781:$S$784,6,FALSE), 0)</f>
        <v>0</v>
      </c>
      <c r="AO28" s="2277"/>
      <c r="AP28" s="2277"/>
      <c r="AQ28" s="2277"/>
      <c r="AR28" s="2277"/>
      <c r="AS28" s="2278"/>
      <c r="AT28" s="2279">
        <f t="shared" si="1"/>
        <v>9.8039215686274508E-3</v>
      </c>
      <c r="AU28" s="2280"/>
      <c r="AV28" s="2280"/>
      <c r="AW28" s="2280"/>
      <c r="AX28" s="2280"/>
      <c r="AY28" s="2281"/>
      <c r="AZ28" s="1208"/>
      <c r="BA28" s="1208"/>
      <c r="BB28" s="1208"/>
      <c r="BC28" s="1208"/>
      <c r="BD28" s="1208"/>
      <c r="BE28" s="1215"/>
    </row>
    <row r="29" spans="1:58" ht="15" thickBot="1">
      <c r="A29" s="1208"/>
      <c r="B29" s="2256" t="s">
        <v>1573</v>
      </c>
      <c r="C29" s="2229"/>
      <c r="D29" s="2229"/>
      <c r="E29" s="2229"/>
      <c r="F29" s="2229"/>
      <c r="G29" s="2229"/>
      <c r="H29" s="2229"/>
      <c r="I29" s="2230"/>
      <c r="J29" s="2228">
        <f>SUM(J19:O28)</f>
        <v>102</v>
      </c>
      <c r="K29" s="2229"/>
      <c r="L29" s="2229"/>
      <c r="M29" s="2229"/>
      <c r="N29" s="2229"/>
      <c r="O29" s="2230"/>
      <c r="P29" s="2228">
        <f>SUM(P19:U28)</f>
        <v>0</v>
      </c>
      <c r="Q29" s="2229"/>
      <c r="R29" s="2229"/>
      <c r="S29" s="2229"/>
      <c r="T29" s="2229"/>
      <c r="U29" s="2230"/>
      <c r="V29" s="2228">
        <f>SUM(V19:AA28)</f>
        <v>0</v>
      </c>
      <c r="W29" s="2229"/>
      <c r="X29" s="2229"/>
      <c r="Y29" s="2229"/>
      <c r="Z29" s="2229"/>
      <c r="AA29" s="2230"/>
      <c r="AB29" s="2228">
        <f>SUM(AB19:AG28)</f>
        <v>34</v>
      </c>
      <c r="AC29" s="2229"/>
      <c r="AD29" s="2229"/>
      <c r="AE29" s="2229"/>
      <c r="AF29" s="2229"/>
      <c r="AG29" s="2230"/>
      <c r="AH29" s="2228">
        <f>SUM(AH19:AM28)</f>
        <v>68</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34" t="s">
        <v>2363</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215"/>
    </row>
    <row r="32" spans="1:58" ht="15" thickBot="1">
      <c r="A32" s="1208"/>
      <c r="B32" s="2237" t="s">
        <v>2362</v>
      </c>
      <c r="C32" s="2238"/>
      <c r="D32" s="2238"/>
      <c r="E32" s="2238"/>
      <c r="F32" s="2238"/>
      <c r="G32" s="2238"/>
      <c r="H32" s="2238"/>
      <c r="I32" s="2238"/>
      <c r="J32" s="2241" t="s">
        <v>2361</v>
      </c>
      <c r="K32" s="2242"/>
      <c r="L32" s="2242"/>
      <c r="M32" s="2242"/>
      <c r="N32" s="2241" t="s">
        <v>2360</v>
      </c>
      <c r="O32" s="2242"/>
      <c r="P32" s="2242"/>
      <c r="Q32" s="2244"/>
      <c r="R32" s="2246" t="s">
        <v>2359</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215"/>
    </row>
    <row r="33" spans="1:58" ht="15" customHeight="1">
      <c r="A33" s="1208"/>
      <c r="B33" s="2239"/>
      <c r="C33" s="2240"/>
      <c r="D33" s="2240"/>
      <c r="E33" s="2240"/>
      <c r="F33" s="2240"/>
      <c r="G33" s="2240"/>
      <c r="H33" s="2240"/>
      <c r="I33" s="2240"/>
      <c r="J33" s="2243"/>
      <c r="K33" s="2243"/>
      <c r="L33" s="2243"/>
      <c r="M33" s="2243"/>
      <c r="N33" s="2243"/>
      <c r="O33" s="2243"/>
      <c r="P33" s="2243"/>
      <c r="Q33" s="2245"/>
      <c r="R33" s="2249" t="s">
        <v>2358</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215"/>
    </row>
    <row r="34" spans="1:58" ht="15.75" customHeight="1" thickBot="1">
      <c r="A34" s="1208"/>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215"/>
    </row>
    <row r="35" spans="1:58" ht="15.75" customHeight="1">
      <c r="A35" s="1208"/>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2357</v>
      </c>
      <c r="AT35" s="2258"/>
      <c r="AU35" s="2258"/>
      <c r="AV35" s="2258"/>
      <c r="AW35" s="2258"/>
      <c r="AX35" s="2266"/>
      <c r="AY35" s="2257" t="s">
        <v>2356</v>
      </c>
      <c r="AZ35" s="2258"/>
      <c r="BA35" s="2258"/>
      <c r="BB35" s="2258"/>
      <c r="BC35" s="2258"/>
      <c r="BD35" s="2259"/>
      <c r="BE35" s="1215"/>
    </row>
    <row r="36" spans="1:58" ht="15.75" customHeight="1">
      <c r="A36" s="1208"/>
      <c r="B36" s="2161" t="s">
        <v>2355</v>
      </c>
      <c r="C36" s="2162"/>
      <c r="D36" s="2162"/>
      <c r="E36" s="2162"/>
      <c r="F36" s="2162"/>
      <c r="G36" s="2162"/>
      <c r="H36" s="2162"/>
      <c r="I36" s="2162"/>
      <c r="J36" s="2226" t="s">
        <v>2354</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215"/>
    </row>
    <row r="37" spans="1:58" ht="15.75" customHeight="1">
      <c r="A37" s="1208"/>
      <c r="B37" s="2161" t="s">
        <v>2353</v>
      </c>
      <c r="C37" s="2162"/>
      <c r="D37" s="2162"/>
      <c r="E37" s="2162"/>
      <c r="F37" s="2162"/>
      <c r="G37" s="2162"/>
      <c r="H37" s="2162"/>
      <c r="I37" s="2162"/>
      <c r="J37" s="2226" t="s">
        <v>2352</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215"/>
    </row>
    <row r="38" spans="1:58" ht="15.75" customHeight="1">
      <c r="A38" s="1208"/>
      <c r="B38" s="2161" t="s">
        <v>2351</v>
      </c>
      <c r="C38" s="2162"/>
      <c r="D38" s="2162"/>
      <c r="E38" s="2162"/>
      <c r="F38" s="2162"/>
      <c r="G38" s="2162"/>
      <c r="H38" s="2162"/>
      <c r="I38" s="2162"/>
      <c r="J38" s="2226" t="s">
        <v>2350</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215"/>
    </row>
    <row r="39" spans="1:58" ht="15.75" customHeight="1">
      <c r="A39" s="1208"/>
      <c r="B39" s="2161" t="s">
        <v>2349</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215"/>
    </row>
    <row r="40" spans="1:58" ht="15.75" customHeight="1">
      <c r="A40" s="1208"/>
      <c r="B40" s="2161" t="s">
        <v>2349</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215"/>
    </row>
    <row r="41" spans="1:58" ht="15.75" customHeight="1">
      <c r="A41" s="1208"/>
      <c r="B41" s="2161" t="s">
        <v>2348</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215"/>
    </row>
    <row r="42" spans="1:58" ht="15.75" customHeight="1">
      <c r="A42" s="1208"/>
      <c r="B42" s="2161" t="s">
        <v>2348</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215"/>
    </row>
    <row r="43" spans="1:58" ht="15.75" customHeight="1">
      <c r="A43" s="1208"/>
      <c r="B43" s="2166" t="s">
        <v>2347</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215"/>
    </row>
    <row r="44" spans="1:58" ht="15.75" customHeight="1">
      <c r="A44" s="1208"/>
      <c r="B44" s="2166" t="s">
        <v>2346</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215"/>
    </row>
    <row r="45" spans="1:58" ht="15.75" customHeight="1">
      <c r="A45" s="1208"/>
      <c r="B45" s="2166" t="s">
        <v>2345</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215"/>
    </row>
    <row r="46" spans="1:58" ht="15.75" customHeight="1">
      <c r="A46" s="1208"/>
      <c r="B46" s="2166" t="s">
        <v>2277</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215"/>
    </row>
    <row r="47" spans="1:58" ht="15.75" customHeight="1" thickBot="1">
      <c r="A47" s="1208"/>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5" t="s">
        <v>2342</v>
      </c>
      <c r="C50" s="2041"/>
      <c r="D50" s="2041"/>
      <c r="E50" s="2041"/>
      <c r="F50" s="2041"/>
      <c r="G50" s="2041"/>
      <c r="H50" s="2041"/>
      <c r="I50" s="2041"/>
      <c r="J50" s="2041"/>
      <c r="K50" s="2041"/>
      <c r="L50" s="2041"/>
      <c r="M50" s="2041"/>
      <c r="N50" s="2041"/>
      <c r="O50" s="2041"/>
      <c r="P50" s="2041"/>
      <c r="Q50" s="2041"/>
      <c r="R50" s="2041"/>
      <c r="S50" s="2041"/>
      <c r="T50" s="2041"/>
      <c r="U50" s="2041"/>
      <c r="V50" s="2041"/>
      <c r="W50" s="2041"/>
      <c r="X50" s="2041"/>
      <c r="Y50" s="2041"/>
      <c r="Z50" s="2041"/>
      <c r="AA50" s="2041"/>
      <c r="AB50" s="2041"/>
      <c r="AC50" s="2041"/>
      <c r="AD50" s="2041"/>
      <c r="AE50" s="2041"/>
      <c r="AF50" s="2041"/>
      <c r="AG50" s="2041"/>
      <c r="AH50" s="2041"/>
      <c r="AI50" s="2041"/>
      <c r="AJ50" s="2041"/>
      <c r="AK50" s="2041"/>
      <c r="AL50" s="2041"/>
      <c r="AM50" s="2041"/>
      <c r="AN50" s="2041"/>
      <c r="AO50" s="204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9" t="s">
        <v>2335</v>
      </c>
      <c r="C51" s="2113"/>
      <c r="D51" s="2113"/>
      <c r="E51" s="2113"/>
      <c r="F51" s="2113"/>
      <c r="G51" s="2113"/>
      <c r="H51" s="2113"/>
      <c r="I51" s="2113"/>
      <c r="J51" s="2113" t="s">
        <v>2341</v>
      </c>
      <c r="K51" s="2113"/>
      <c r="L51" s="2113"/>
      <c r="M51" s="2113"/>
      <c r="N51" s="2113"/>
      <c r="O51" s="2113"/>
      <c r="P51" s="2113"/>
      <c r="Q51" s="2113"/>
      <c r="R51" s="2205" t="s">
        <v>2340</v>
      </c>
      <c r="S51" s="2205"/>
      <c r="T51" s="2205"/>
      <c r="U51" s="2205"/>
      <c r="V51" s="2205"/>
      <c r="W51" s="2205"/>
      <c r="X51" s="2205"/>
      <c r="Y51" s="2205"/>
      <c r="Z51" s="2205" t="s">
        <v>2339</v>
      </c>
      <c r="AA51" s="2205"/>
      <c r="AB51" s="2205"/>
      <c r="AC51" s="2205"/>
      <c r="AD51" s="2205"/>
      <c r="AE51" s="2205"/>
      <c r="AF51" s="2205"/>
      <c r="AG51" s="2205"/>
      <c r="AH51" s="2205" t="s">
        <v>2338</v>
      </c>
      <c r="AI51" s="2205"/>
      <c r="AJ51" s="2205"/>
      <c r="AK51" s="2205"/>
      <c r="AL51" s="2205"/>
      <c r="AM51" s="2205"/>
      <c r="AN51" s="2205"/>
      <c r="AO51" s="220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6" t="s">
        <v>2337</v>
      </c>
      <c r="C52" s="2167"/>
      <c r="D52" s="2167"/>
      <c r="E52" s="2167"/>
      <c r="F52" s="2167"/>
      <c r="G52" s="2167"/>
      <c r="H52" s="2167"/>
      <c r="I52" s="2167"/>
      <c r="J52" s="2002">
        <v>0</v>
      </c>
      <c r="K52" s="2002"/>
      <c r="L52" s="2002"/>
      <c r="M52" s="2002"/>
      <c r="N52" s="2002"/>
      <c r="O52" s="2002"/>
      <c r="P52" s="2002"/>
      <c r="Q52" s="2002"/>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6" t="s">
        <v>2336</v>
      </c>
      <c r="C53" s="2167"/>
      <c r="D53" s="2167"/>
      <c r="E53" s="2167"/>
      <c r="F53" s="2167"/>
      <c r="G53" s="2167"/>
      <c r="H53" s="2167"/>
      <c r="I53" s="2167"/>
      <c r="J53" s="2002">
        <v>0</v>
      </c>
      <c r="K53" s="2002"/>
      <c r="L53" s="2002"/>
      <c r="M53" s="2002"/>
      <c r="N53" s="2002"/>
      <c r="O53" s="2002"/>
      <c r="P53" s="2002"/>
      <c r="Q53" s="2002"/>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6"/>
      <c r="C54" s="2167"/>
      <c r="D54" s="2167"/>
      <c r="E54" s="2167"/>
      <c r="F54" s="2167"/>
      <c r="G54" s="2167"/>
      <c r="H54" s="2167"/>
      <c r="I54" s="2167"/>
      <c r="J54" s="2002"/>
      <c r="K54" s="2002"/>
      <c r="L54" s="2002"/>
      <c r="M54" s="2002"/>
      <c r="N54" s="2002"/>
      <c r="O54" s="2002"/>
      <c r="P54" s="2002"/>
      <c r="Q54" s="2002"/>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6"/>
      <c r="C55" s="2167"/>
      <c r="D55" s="2167"/>
      <c r="E55" s="2167"/>
      <c r="F55" s="2167"/>
      <c r="G55" s="2167"/>
      <c r="H55" s="2167"/>
      <c r="I55" s="2167"/>
      <c r="J55" s="2002"/>
      <c r="K55" s="2002"/>
      <c r="L55" s="2002"/>
      <c r="M55" s="2002"/>
      <c r="N55" s="2002"/>
      <c r="O55" s="2002"/>
      <c r="P55" s="2002"/>
      <c r="Q55" s="2002"/>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6"/>
      <c r="C56" s="2167"/>
      <c r="D56" s="2167"/>
      <c r="E56" s="2167"/>
      <c r="F56" s="2167"/>
      <c r="G56" s="2167"/>
      <c r="H56" s="2167"/>
      <c r="I56" s="2167"/>
      <c r="J56" s="2002"/>
      <c r="K56" s="2002"/>
      <c r="L56" s="2002"/>
      <c r="M56" s="2002"/>
      <c r="N56" s="2002"/>
      <c r="O56" s="2002"/>
      <c r="P56" s="2002"/>
      <c r="Q56" s="2002"/>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7" t="s">
        <v>1573</v>
      </c>
      <c r="C57" s="2148"/>
      <c r="D57" s="2148"/>
      <c r="E57" s="2148"/>
      <c r="F57" s="2148"/>
      <c r="G57" s="2148"/>
      <c r="H57" s="2148"/>
      <c r="I57" s="2148"/>
      <c r="J57" s="2148"/>
      <c r="K57" s="2148"/>
      <c r="L57" s="2148"/>
      <c r="M57" s="2148"/>
      <c r="N57" s="2148"/>
      <c r="O57" s="2148"/>
      <c r="P57" s="2148"/>
      <c r="Q57" s="2148"/>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4" t="s">
        <v>2335</v>
      </c>
      <c r="C59" s="2195"/>
      <c r="D59" s="2195"/>
      <c r="E59" s="2195"/>
      <c r="F59" s="2195"/>
      <c r="G59" s="2195"/>
      <c r="H59" s="2195"/>
      <c r="I59" s="2196"/>
      <c r="J59" s="2117" t="s">
        <v>2334</v>
      </c>
      <c r="K59" s="2117"/>
      <c r="L59" s="211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c r="AS59" s="2117"/>
      <c r="AT59" s="2117"/>
      <c r="AU59" s="2117"/>
      <c r="AV59" s="2117"/>
      <c r="AW59" s="2118"/>
      <c r="AX59" s="1208"/>
      <c r="AY59" s="1208"/>
      <c r="AZ59" s="1208"/>
      <c r="BA59" s="1208"/>
      <c r="BB59" s="1208"/>
      <c r="BC59" s="1208"/>
      <c r="BD59" s="1208"/>
      <c r="BE59" s="1215"/>
    </row>
    <row r="60" spans="1:77" ht="15.75" customHeight="1">
      <c r="A60" s="1208"/>
      <c r="B60" s="2186" t="str">
        <f>IF(B52="", "", B52)</f>
        <v>Services Company 1</v>
      </c>
      <c r="C60" s="2187"/>
      <c r="D60" s="2187"/>
      <c r="E60" s="2187"/>
      <c r="F60" s="2187"/>
      <c r="G60" s="2187"/>
      <c r="H60" s="2187"/>
      <c r="I60" s="2188"/>
      <c r="J60" s="2189"/>
      <c r="K60" s="2005"/>
      <c r="L60" s="2005"/>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c r="AI60" s="2005"/>
      <c r="AJ60" s="2005"/>
      <c r="AK60" s="2005"/>
      <c r="AL60" s="2005"/>
      <c r="AM60" s="2005"/>
      <c r="AN60" s="2005"/>
      <c r="AO60" s="2005"/>
      <c r="AP60" s="2005"/>
      <c r="AQ60" s="2005"/>
      <c r="AR60" s="2005"/>
      <c r="AS60" s="2005"/>
      <c r="AT60" s="2005"/>
      <c r="AU60" s="2005"/>
      <c r="AV60" s="2005"/>
      <c r="AW60" s="2006"/>
      <c r="AX60" s="1208"/>
      <c r="AY60" s="1208"/>
      <c r="AZ60" s="1208"/>
      <c r="BA60" s="1208"/>
      <c r="BB60" s="1208"/>
      <c r="BC60" s="1208"/>
      <c r="BD60" s="1208"/>
      <c r="BE60" s="1215"/>
    </row>
    <row r="61" spans="1:77" ht="15.75" customHeight="1">
      <c r="A61" s="1208"/>
      <c r="B61" s="2186" t="str">
        <f>IF(B53="", "", B53)</f>
        <v>Services Company 2</v>
      </c>
      <c r="C61" s="2187"/>
      <c r="D61" s="2187"/>
      <c r="E61" s="2187"/>
      <c r="F61" s="2187"/>
      <c r="G61" s="2187"/>
      <c r="H61" s="2187"/>
      <c r="I61" s="2188"/>
      <c r="J61" s="2189"/>
      <c r="K61" s="2005"/>
      <c r="L61" s="2005"/>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c r="AN61" s="2005"/>
      <c r="AO61" s="2005"/>
      <c r="AP61" s="2005"/>
      <c r="AQ61" s="2005"/>
      <c r="AR61" s="2005"/>
      <c r="AS61" s="2005"/>
      <c r="AT61" s="2005"/>
      <c r="AU61" s="2005"/>
      <c r="AV61" s="2005"/>
      <c r="AW61" s="2006"/>
      <c r="AX61" s="1208"/>
      <c r="AY61" s="1208"/>
      <c r="AZ61" s="1208"/>
      <c r="BA61" s="1208"/>
      <c r="BB61" s="1208"/>
      <c r="BC61" s="1208"/>
      <c r="BD61" s="1208"/>
      <c r="BE61" s="1215"/>
    </row>
    <row r="62" spans="1:77" ht="15.75" customHeight="1">
      <c r="A62" s="1208"/>
      <c r="B62" s="2186" t="str">
        <f>IF(B54="", "", B54)</f>
        <v/>
      </c>
      <c r="C62" s="2187"/>
      <c r="D62" s="2187"/>
      <c r="E62" s="2187"/>
      <c r="F62" s="2187"/>
      <c r="G62" s="2187"/>
      <c r="H62" s="2187"/>
      <c r="I62" s="2188"/>
      <c r="J62" s="2189"/>
      <c r="K62" s="2005"/>
      <c r="L62" s="2005"/>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5"/>
      <c r="AK62" s="2005"/>
      <c r="AL62" s="2005"/>
      <c r="AM62" s="2005"/>
      <c r="AN62" s="2005"/>
      <c r="AO62" s="2005"/>
      <c r="AP62" s="2005"/>
      <c r="AQ62" s="2005"/>
      <c r="AR62" s="2005"/>
      <c r="AS62" s="2005"/>
      <c r="AT62" s="2005"/>
      <c r="AU62" s="2005"/>
      <c r="AV62" s="2005"/>
      <c r="AW62" s="2006"/>
      <c r="AX62" s="1208"/>
      <c r="AY62" s="1208"/>
      <c r="AZ62" s="1208"/>
      <c r="BA62" s="1208"/>
      <c r="BB62" s="1208"/>
      <c r="BC62" s="1208"/>
      <c r="BD62" s="1208"/>
      <c r="BE62" s="1215"/>
    </row>
    <row r="63" spans="1:77" ht="15.75" customHeight="1">
      <c r="A63" s="1208"/>
      <c r="B63" s="2186" t="str">
        <f>IF(B55="", "", B55)</f>
        <v/>
      </c>
      <c r="C63" s="2187"/>
      <c r="D63" s="2187"/>
      <c r="E63" s="2187"/>
      <c r="F63" s="2187"/>
      <c r="G63" s="2187"/>
      <c r="H63" s="2187"/>
      <c r="I63" s="2188"/>
      <c r="J63" s="2189"/>
      <c r="K63" s="2005"/>
      <c r="L63" s="2005"/>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c r="AI63" s="2005"/>
      <c r="AJ63" s="2005"/>
      <c r="AK63" s="2005"/>
      <c r="AL63" s="2005"/>
      <c r="AM63" s="2005"/>
      <c r="AN63" s="2005"/>
      <c r="AO63" s="2005"/>
      <c r="AP63" s="2005"/>
      <c r="AQ63" s="2005"/>
      <c r="AR63" s="2005"/>
      <c r="AS63" s="2005"/>
      <c r="AT63" s="2005"/>
      <c r="AU63" s="2005"/>
      <c r="AV63" s="2005"/>
      <c r="AW63" s="2006"/>
      <c r="AX63" s="1208"/>
      <c r="AY63" s="1208"/>
      <c r="AZ63" s="1208"/>
      <c r="BA63" s="1208"/>
      <c r="BB63" s="1208"/>
      <c r="BC63" s="1208"/>
      <c r="BD63" s="1208"/>
      <c r="BE63" s="1215"/>
    </row>
    <row r="64" spans="1:77" ht="15.75" customHeight="1" thickBot="1">
      <c r="A64" s="1208"/>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6" t="s">
        <v>2332</v>
      </c>
      <c r="C68" s="2117"/>
      <c r="D68" s="2117"/>
      <c r="E68" s="2117"/>
      <c r="F68" s="2117"/>
      <c r="G68" s="2117"/>
      <c r="H68" s="2117"/>
      <c r="I68" s="2117"/>
      <c r="J68" s="2117"/>
      <c r="K68" s="2117"/>
      <c r="L68" s="2117"/>
      <c r="M68" s="2117"/>
      <c r="N68" s="2117"/>
      <c r="O68" s="2117"/>
      <c r="P68" s="2117"/>
      <c r="Q68" s="2117"/>
      <c r="R68" s="2117"/>
      <c r="S68" s="2117"/>
      <c r="T68" s="2117"/>
      <c r="U68" s="2117"/>
      <c r="V68" s="2117"/>
      <c r="W68" s="2117"/>
      <c r="X68" s="2117"/>
      <c r="Y68" s="2117"/>
      <c r="Z68" s="2117"/>
      <c r="AA68" s="2118"/>
      <c r="AB68" s="1208"/>
      <c r="AC68" s="2039" t="s">
        <v>2331</v>
      </c>
      <c r="AD68" s="2040"/>
      <c r="AE68" s="2040"/>
      <c r="AF68" s="2040"/>
      <c r="AG68" s="2040"/>
      <c r="AH68" s="2040"/>
      <c r="AI68" s="2040"/>
      <c r="AJ68" s="2040"/>
      <c r="AK68" s="2040"/>
      <c r="AL68" s="2040"/>
      <c r="AM68" s="2040"/>
      <c r="AN68" s="2040"/>
      <c r="AO68" s="2040"/>
      <c r="AP68" s="2040"/>
      <c r="AQ68" s="2040"/>
      <c r="AR68" s="2040"/>
      <c r="AS68" s="2040"/>
      <c r="AT68" s="2040"/>
      <c r="AU68" s="2040"/>
      <c r="AV68" s="2178" t="s">
        <v>668</v>
      </c>
      <c r="AW68" s="2096"/>
      <c r="AX68" s="2096"/>
      <c r="AY68" s="2096"/>
      <c r="AZ68" s="2096"/>
      <c r="BA68" s="2096"/>
      <c r="BB68" s="2096"/>
      <c r="BC68" s="2097"/>
      <c r="BD68" s="1208"/>
      <c r="BE68" s="1215"/>
      <c r="BM68" s="1221" t="s">
        <v>2330</v>
      </c>
    </row>
    <row r="69" spans="1:94" ht="15.75" customHeight="1" thickTop="1" thickBot="1">
      <c r="A69" s="1208"/>
      <c r="B69" s="2179" t="s">
        <v>2329</v>
      </c>
      <c r="C69" s="2180"/>
      <c r="D69" s="2180"/>
      <c r="E69" s="2180"/>
      <c r="F69" s="2180"/>
      <c r="G69" s="2180"/>
      <c r="H69" s="2180"/>
      <c r="I69" s="2180"/>
      <c r="J69" s="2180"/>
      <c r="K69" s="2180"/>
      <c r="L69" s="2180"/>
      <c r="M69" s="2180"/>
      <c r="N69" s="2180"/>
      <c r="O69" s="2181" t="s">
        <v>2328</v>
      </c>
      <c r="P69" s="2182"/>
      <c r="Q69" s="2182"/>
      <c r="R69" s="2182"/>
      <c r="S69" s="2182"/>
      <c r="T69" s="2182"/>
      <c r="U69" s="2182"/>
      <c r="V69" s="2182"/>
      <c r="W69" s="2182"/>
      <c r="X69" s="2182"/>
      <c r="Y69" s="2182"/>
      <c r="Z69" s="2182"/>
      <c r="AA69" s="2183"/>
      <c r="AB69" s="1208"/>
      <c r="AC69" s="2184" t="s">
        <v>2327</v>
      </c>
      <c r="AD69" s="2185"/>
      <c r="AE69" s="2185"/>
      <c r="AF69" s="2185"/>
      <c r="AG69" s="2185"/>
      <c r="AH69" s="2185"/>
      <c r="AI69" s="2185"/>
      <c r="AJ69" s="2185"/>
      <c r="AK69" s="2185"/>
      <c r="AL69" s="2185"/>
      <c r="AM69" s="2185"/>
      <c r="AN69" s="2185"/>
      <c r="AO69" s="2185"/>
      <c r="AP69" s="2185"/>
      <c r="AQ69" s="2185"/>
      <c r="AR69" s="2185"/>
      <c r="AS69" s="2185"/>
      <c r="AT69" s="2185"/>
      <c r="AU69" s="2185"/>
      <c r="AV69" s="2178" t="s">
        <v>668</v>
      </c>
      <c r="AW69" s="2096"/>
      <c r="AX69" s="2096"/>
      <c r="AY69" s="2096"/>
      <c r="AZ69" s="2096"/>
      <c r="BA69" s="2096"/>
      <c r="BB69" s="2096"/>
      <c r="BC69" s="2097"/>
      <c r="BD69" s="1208"/>
      <c r="BE69" s="1215"/>
      <c r="BM69" s="1222" t="s">
        <v>544</v>
      </c>
    </row>
    <row r="70" spans="1:94" ht="15.75" customHeight="1">
      <c r="A70" s="1208"/>
      <c r="B70" s="2161" t="s">
        <v>2326</v>
      </c>
      <c r="C70" s="2162"/>
      <c r="D70" s="2162"/>
      <c r="E70" s="2162"/>
      <c r="F70" s="2162"/>
      <c r="G70" s="2162"/>
      <c r="H70" s="2162"/>
      <c r="I70" s="2162"/>
      <c r="J70" s="2162"/>
      <c r="K70" s="2162"/>
      <c r="L70" s="2162"/>
      <c r="M70" s="2162"/>
      <c r="N70" s="2162"/>
      <c r="O70" s="2047">
        <v>0</v>
      </c>
      <c r="P70" s="2047"/>
      <c r="Q70" s="2047"/>
      <c r="R70" s="2047"/>
      <c r="S70" s="2047"/>
      <c r="T70" s="2047"/>
      <c r="U70" s="2047"/>
      <c r="V70" s="2047"/>
      <c r="W70" s="2047"/>
      <c r="X70" s="2047"/>
      <c r="Y70" s="2047"/>
      <c r="Z70" s="2047"/>
      <c r="AA70" s="2163"/>
      <c r="AB70" s="1208"/>
      <c r="AC70" s="2085" t="s">
        <v>2325</v>
      </c>
      <c r="AD70" s="2041"/>
      <c r="AE70" s="2041"/>
      <c r="AF70" s="2172"/>
      <c r="AG70" s="2172"/>
      <c r="AH70" s="2172"/>
      <c r="AI70" s="2172"/>
      <c r="AJ70" s="2172"/>
      <c r="AK70" s="2172"/>
      <c r="AL70" s="2172"/>
      <c r="AM70" s="2172"/>
      <c r="AN70" s="2172"/>
      <c r="AO70" s="2172"/>
      <c r="AP70" s="2172"/>
      <c r="AQ70" s="2172"/>
      <c r="AR70" s="2172"/>
      <c r="AS70" s="2172"/>
      <c r="AT70" s="2172"/>
      <c r="AU70" s="2173"/>
      <c r="AV70" s="1208"/>
      <c r="AW70" s="1208"/>
      <c r="AX70" s="1208"/>
      <c r="AY70" s="1208"/>
      <c r="AZ70" s="1208"/>
      <c r="BA70" s="1208"/>
      <c r="BB70" s="1208"/>
      <c r="BC70" s="1208"/>
      <c r="BD70" s="1208"/>
      <c r="BE70" s="1215"/>
      <c r="BM70" s="1223" t="s">
        <v>668</v>
      </c>
    </row>
    <row r="71" spans="1:94" ht="15.75" customHeight="1" thickBot="1">
      <c r="A71" s="1208"/>
      <c r="B71" s="2161" t="s">
        <v>2324</v>
      </c>
      <c r="C71" s="2162"/>
      <c r="D71" s="2162"/>
      <c r="E71" s="2162"/>
      <c r="F71" s="2162"/>
      <c r="G71" s="2162"/>
      <c r="H71" s="2162"/>
      <c r="I71" s="2162"/>
      <c r="J71" s="2162"/>
      <c r="K71" s="2162"/>
      <c r="L71" s="2162"/>
      <c r="M71" s="2162"/>
      <c r="N71" s="2162"/>
      <c r="O71" s="2047">
        <v>0</v>
      </c>
      <c r="P71" s="2047"/>
      <c r="Q71" s="2047"/>
      <c r="R71" s="2047"/>
      <c r="S71" s="2047"/>
      <c r="T71" s="2047"/>
      <c r="U71" s="2047"/>
      <c r="V71" s="2047"/>
      <c r="W71" s="2047"/>
      <c r="X71" s="2047"/>
      <c r="Y71" s="2047"/>
      <c r="Z71" s="2047"/>
      <c r="AA71" s="2163"/>
      <c r="AB71" s="1208"/>
      <c r="AC71" s="2174" t="s">
        <v>2323</v>
      </c>
      <c r="AD71" s="2175"/>
      <c r="AE71" s="2175"/>
      <c r="AF71" s="2176"/>
      <c r="AG71" s="2176"/>
      <c r="AH71" s="2176"/>
      <c r="AI71" s="2176"/>
      <c r="AJ71" s="2176"/>
      <c r="AK71" s="2176"/>
      <c r="AL71" s="2176"/>
      <c r="AM71" s="2176"/>
      <c r="AN71" s="2176"/>
      <c r="AO71" s="2176"/>
      <c r="AP71" s="2176"/>
      <c r="AQ71" s="2176"/>
      <c r="AR71" s="2176"/>
      <c r="AS71" s="2176"/>
      <c r="AT71" s="2176"/>
      <c r="AU71" s="2177"/>
      <c r="AV71" s="1208"/>
      <c r="AW71" s="1208"/>
      <c r="AX71" s="1208"/>
      <c r="AY71" s="1208"/>
      <c r="AZ71" s="1208"/>
      <c r="BA71" s="1208"/>
      <c r="BB71" s="1208"/>
      <c r="BC71" s="1208"/>
      <c r="BD71" s="1208"/>
      <c r="BE71" s="1215"/>
      <c r="BM71" s="1204" t="s">
        <v>2322</v>
      </c>
    </row>
    <row r="72" spans="1:94" ht="15.75" customHeight="1">
      <c r="A72" s="1208"/>
      <c r="B72" s="2161" t="s">
        <v>2321</v>
      </c>
      <c r="C72" s="2162"/>
      <c r="D72" s="2162"/>
      <c r="E72" s="2162"/>
      <c r="F72" s="2162"/>
      <c r="G72" s="2162"/>
      <c r="H72" s="2162"/>
      <c r="I72" s="2162"/>
      <c r="J72" s="2162"/>
      <c r="K72" s="2162"/>
      <c r="L72" s="2162"/>
      <c r="M72" s="2162"/>
      <c r="N72" s="2162"/>
      <c r="O72" s="2047">
        <v>0</v>
      </c>
      <c r="P72" s="2047"/>
      <c r="Q72" s="2047"/>
      <c r="R72" s="2047"/>
      <c r="S72" s="2047"/>
      <c r="T72" s="2047"/>
      <c r="U72" s="2047"/>
      <c r="V72" s="2047"/>
      <c r="W72" s="2047"/>
      <c r="X72" s="2047"/>
      <c r="Y72" s="2047"/>
      <c r="Z72" s="2047"/>
      <c r="AA72" s="2163"/>
      <c r="AB72" s="1208"/>
      <c r="AC72" s="2164" t="s">
        <v>2320</v>
      </c>
      <c r="AD72" s="2165"/>
      <c r="AE72" s="2165"/>
      <c r="AF72" s="2165"/>
      <c r="AG72" s="2165"/>
      <c r="AH72" s="2165"/>
      <c r="AI72" s="2165"/>
      <c r="AJ72" s="2165"/>
      <c r="AK72" s="2165"/>
      <c r="AL72" s="2165"/>
      <c r="AM72" s="2165"/>
      <c r="AN72" s="2165"/>
      <c r="AO72" s="2165"/>
      <c r="AP72" s="2165"/>
      <c r="AQ72" s="2165"/>
      <c r="AR72" s="2165"/>
      <c r="AS72" s="2165"/>
      <c r="AT72" s="2165"/>
      <c r="AU72" s="2165"/>
      <c r="AV72" s="2041"/>
      <c r="AW72" s="2041"/>
      <c r="AX72" s="2041"/>
      <c r="AY72" s="2041"/>
      <c r="AZ72" s="2041"/>
      <c r="BA72" s="2041"/>
      <c r="BB72" s="2041"/>
      <c r="BC72" s="2042"/>
      <c r="BD72" s="1208"/>
      <c r="BE72" s="1215"/>
    </row>
    <row r="73" spans="1:94" ht="15.75" customHeight="1">
      <c r="A73" s="1208"/>
      <c r="B73" s="2166" t="s">
        <v>2319</v>
      </c>
      <c r="C73" s="2167"/>
      <c r="D73" s="2167"/>
      <c r="E73" s="2167"/>
      <c r="F73" s="2167"/>
      <c r="G73" s="2167"/>
      <c r="H73" s="2167"/>
      <c r="I73" s="2167"/>
      <c r="J73" s="2167"/>
      <c r="K73" s="2167"/>
      <c r="L73" s="2167"/>
      <c r="M73" s="2167"/>
      <c r="N73" s="2167"/>
      <c r="O73" s="2047">
        <v>0</v>
      </c>
      <c r="P73" s="2047"/>
      <c r="Q73" s="2047"/>
      <c r="R73" s="2047"/>
      <c r="S73" s="2047"/>
      <c r="T73" s="2047"/>
      <c r="U73" s="2047"/>
      <c r="V73" s="2047"/>
      <c r="W73" s="2047"/>
      <c r="X73" s="2047"/>
      <c r="Y73" s="2047"/>
      <c r="Z73" s="2047"/>
      <c r="AA73" s="2163"/>
      <c r="AB73" s="1208"/>
      <c r="AC73" s="2056" t="s">
        <v>2272</v>
      </c>
      <c r="AD73" s="2057"/>
      <c r="AE73" s="2057"/>
      <c r="AF73" s="2057"/>
      <c r="AG73" s="2057"/>
      <c r="AH73" s="2057"/>
      <c r="AI73" s="2057"/>
      <c r="AJ73" s="2057"/>
      <c r="AK73" s="2057"/>
      <c r="AL73" s="2057"/>
      <c r="AM73" s="2057"/>
      <c r="AN73" s="2057"/>
      <c r="AO73" s="2057"/>
      <c r="AP73" s="2057"/>
      <c r="AQ73" s="2057"/>
      <c r="AR73" s="2057"/>
      <c r="AS73" s="2057"/>
      <c r="AT73" s="2057"/>
      <c r="AU73" s="2057"/>
      <c r="AV73" s="2057"/>
      <c r="AW73" s="2057"/>
      <c r="AX73" s="2057"/>
      <c r="AY73" s="2057"/>
      <c r="AZ73" s="2057"/>
      <c r="BA73" s="2057"/>
      <c r="BB73" s="2057"/>
      <c r="BC73" s="2058"/>
      <c r="BD73" s="1208"/>
      <c r="BE73" s="1215"/>
      <c r="CK73" s="1206"/>
      <c r="CL73" s="1206"/>
      <c r="CM73" s="1206"/>
      <c r="CN73" s="1206"/>
      <c r="CO73" s="1206"/>
      <c r="CP73" s="1206"/>
    </row>
    <row r="74" spans="1:94" ht="15.75" customHeight="1">
      <c r="A74" s="1208"/>
      <c r="B74" s="2001"/>
      <c r="C74" s="2002"/>
      <c r="D74" s="2002"/>
      <c r="E74" s="2002"/>
      <c r="F74" s="2002"/>
      <c r="G74" s="2002"/>
      <c r="H74" s="2002"/>
      <c r="I74" s="2002"/>
      <c r="J74" s="2002"/>
      <c r="K74" s="2002"/>
      <c r="L74" s="2002"/>
      <c r="M74" s="2002"/>
      <c r="N74" s="2002"/>
      <c r="O74" s="2047"/>
      <c r="P74" s="2047"/>
      <c r="Q74" s="2047"/>
      <c r="R74" s="2047"/>
      <c r="S74" s="2047"/>
      <c r="T74" s="2047"/>
      <c r="U74" s="2047"/>
      <c r="V74" s="2047"/>
      <c r="W74" s="2047"/>
      <c r="X74" s="2047"/>
      <c r="Y74" s="2047"/>
      <c r="Z74" s="2047"/>
      <c r="AA74" s="2163"/>
      <c r="AB74" s="1208"/>
      <c r="AC74" s="2056"/>
      <c r="AD74" s="2057"/>
      <c r="AE74" s="2057"/>
      <c r="AF74" s="2057"/>
      <c r="AG74" s="2057"/>
      <c r="AH74" s="2057"/>
      <c r="AI74" s="2057"/>
      <c r="AJ74" s="2057"/>
      <c r="AK74" s="2057"/>
      <c r="AL74" s="2057"/>
      <c r="AM74" s="2057"/>
      <c r="AN74" s="2057"/>
      <c r="AO74" s="2057"/>
      <c r="AP74" s="2057"/>
      <c r="AQ74" s="2057"/>
      <c r="AR74" s="2057"/>
      <c r="AS74" s="2057"/>
      <c r="AT74" s="2057"/>
      <c r="AU74" s="2057"/>
      <c r="AV74" s="2057"/>
      <c r="AW74" s="2057"/>
      <c r="AX74" s="2057"/>
      <c r="AY74" s="2057"/>
      <c r="AZ74" s="2057"/>
      <c r="BA74" s="2057"/>
      <c r="BB74" s="2057"/>
      <c r="BC74" s="2058"/>
      <c r="BD74" s="1208"/>
      <c r="BE74" s="1215"/>
      <c r="CK74" s="1206"/>
      <c r="CL74" s="1206"/>
      <c r="CM74" s="1206"/>
      <c r="CN74" s="1206"/>
      <c r="CO74" s="1206"/>
      <c r="CP74" s="1206"/>
    </row>
    <row r="75" spans="1:94" ht="15.75" customHeight="1" thickBot="1">
      <c r="A75" s="1208"/>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208"/>
      <c r="AC75" s="2056"/>
      <c r="AD75" s="2057"/>
      <c r="AE75" s="2057"/>
      <c r="AF75" s="2057"/>
      <c r="AG75" s="2057"/>
      <c r="AH75" s="2057"/>
      <c r="AI75" s="2057"/>
      <c r="AJ75" s="2057"/>
      <c r="AK75" s="2057"/>
      <c r="AL75" s="2057"/>
      <c r="AM75" s="2057"/>
      <c r="AN75" s="2057"/>
      <c r="AO75" s="2057"/>
      <c r="AP75" s="2057"/>
      <c r="AQ75" s="2057"/>
      <c r="AR75" s="2057"/>
      <c r="AS75" s="2057"/>
      <c r="AT75" s="2057"/>
      <c r="AU75" s="2057"/>
      <c r="AV75" s="2057"/>
      <c r="AW75" s="2057"/>
      <c r="AX75" s="2057"/>
      <c r="AY75" s="2057"/>
      <c r="AZ75" s="2057"/>
      <c r="BA75" s="2057"/>
      <c r="BB75" s="2057"/>
      <c r="BC75" s="205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6"/>
      <c r="AD76" s="2057"/>
      <c r="AE76" s="2057"/>
      <c r="AF76" s="2057"/>
      <c r="AG76" s="2057"/>
      <c r="AH76" s="2057"/>
      <c r="AI76" s="2057"/>
      <c r="AJ76" s="2057"/>
      <c r="AK76" s="2057"/>
      <c r="AL76" s="2057"/>
      <c r="AM76" s="2057"/>
      <c r="AN76" s="2057"/>
      <c r="AO76" s="2057"/>
      <c r="AP76" s="2057"/>
      <c r="AQ76" s="2057"/>
      <c r="AR76" s="2057"/>
      <c r="AS76" s="2057"/>
      <c r="AT76" s="2057"/>
      <c r="AU76" s="2057"/>
      <c r="AV76" s="2057"/>
      <c r="AW76" s="2057"/>
      <c r="AX76" s="2057"/>
      <c r="AY76" s="2057"/>
      <c r="AZ76" s="2057"/>
      <c r="BA76" s="2057"/>
      <c r="BB76" s="2057"/>
      <c r="BC76" s="205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9"/>
      <c r="AD77" s="2060"/>
      <c r="AE77" s="2060"/>
      <c r="AF77" s="2060"/>
      <c r="AG77" s="2060"/>
      <c r="AH77" s="2060"/>
      <c r="AI77" s="2060"/>
      <c r="AJ77" s="2060"/>
      <c r="AK77" s="2060"/>
      <c r="AL77" s="2060"/>
      <c r="AM77" s="2060"/>
      <c r="AN77" s="2060"/>
      <c r="AO77" s="2060"/>
      <c r="AP77" s="2060"/>
      <c r="AQ77" s="2060"/>
      <c r="AR77" s="2060"/>
      <c r="AS77" s="2060"/>
      <c r="AT77" s="2060"/>
      <c r="AU77" s="2060"/>
      <c r="AV77" s="2060"/>
      <c r="AW77" s="2060"/>
      <c r="AX77" s="2060"/>
      <c r="AY77" s="2060"/>
      <c r="AZ77" s="2060"/>
      <c r="BA77" s="2060"/>
      <c r="BB77" s="2060"/>
      <c r="BC77" s="2061"/>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51"/>
      <c r="G79" s="2152"/>
      <c r="H79" s="2152"/>
      <c r="I79" s="2152"/>
      <c r="J79" s="2152"/>
      <c r="K79" s="2152"/>
      <c r="L79" s="2152"/>
      <c r="M79" s="2152"/>
      <c r="N79" s="2152"/>
      <c r="O79" s="2152"/>
      <c r="P79" s="2152"/>
      <c r="Q79" s="2152"/>
      <c r="R79" s="2152"/>
      <c r="S79" s="2152"/>
      <c r="T79" s="215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4" t="s">
        <v>2317</v>
      </c>
      <c r="C81" s="2155"/>
      <c r="D81" s="2155"/>
      <c r="E81" s="2155"/>
      <c r="F81" s="2155"/>
      <c r="G81" s="2155"/>
      <c r="H81" s="2155"/>
      <c r="I81" s="2155"/>
      <c r="J81" s="2155"/>
      <c r="K81" s="2155"/>
      <c r="L81" s="2155"/>
      <c r="M81" s="2155"/>
      <c r="N81" s="2155"/>
      <c r="O81" s="2155"/>
      <c r="P81" s="2155"/>
      <c r="Q81" s="2155"/>
      <c r="R81" s="2155"/>
      <c r="S81" s="2155"/>
      <c r="T81" s="2155"/>
      <c r="U81" s="2155"/>
      <c r="V81" s="2155"/>
      <c r="W81" s="2155"/>
      <c r="X81" s="2155"/>
      <c r="Y81" s="2155"/>
      <c r="Z81" s="2155"/>
      <c r="AA81" s="2155"/>
      <c r="AB81" s="2155"/>
      <c r="AC81" s="2155"/>
      <c r="AD81" s="2155"/>
      <c r="AE81" s="2155"/>
      <c r="AF81" s="2155"/>
      <c r="AG81" s="2155"/>
      <c r="AH81" s="2156"/>
      <c r="AI81" s="1208"/>
      <c r="AJ81" s="2138" t="s">
        <v>2623</v>
      </c>
      <c r="AK81" s="2139"/>
      <c r="AL81" s="2139"/>
      <c r="AM81" s="2139"/>
      <c r="AN81" s="2139"/>
      <c r="AO81" s="2139"/>
      <c r="AP81" s="2139"/>
      <c r="AQ81" s="2139"/>
      <c r="AR81" s="2139"/>
      <c r="AS81" s="2139"/>
      <c r="AT81" s="2139"/>
      <c r="AU81" s="2139"/>
      <c r="AV81" s="2139"/>
      <c r="AW81" s="2139"/>
      <c r="AX81" s="2139"/>
      <c r="AY81" s="2157" t="s">
        <v>544</v>
      </c>
      <c r="AZ81" s="2157"/>
      <c r="BA81" s="2157"/>
      <c r="BB81" s="2158"/>
      <c r="BC81" s="1208"/>
      <c r="BD81" s="1208"/>
      <c r="BE81" s="1215"/>
      <c r="CK81" s="1206"/>
      <c r="CL81" s="1206"/>
      <c r="CM81" s="1206"/>
      <c r="CN81" s="1206"/>
      <c r="CO81" s="1206"/>
      <c r="CP81" s="1206"/>
    </row>
    <row r="82" spans="1:94" ht="15.75" customHeight="1">
      <c r="A82" s="1208"/>
      <c r="B82" s="2119"/>
      <c r="C82" s="2113"/>
      <c r="D82" s="2113"/>
      <c r="E82" s="2113"/>
      <c r="F82" s="2113"/>
      <c r="G82" s="2113"/>
      <c r="H82" s="2113"/>
      <c r="I82" s="2113" t="s">
        <v>2311</v>
      </c>
      <c r="J82" s="2113"/>
      <c r="K82" s="2113"/>
      <c r="L82" s="2113"/>
      <c r="M82" s="2113"/>
      <c r="N82" s="2113"/>
      <c r="O82" s="2113" t="s">
        <v>2288</v>
      </c>
      <c r="P82" s="2113"/>
      <c r="Q82" s="2113"/>
      <c r="R82" s="2113"/>
      <c r="S82" s="2113"/>
      <c r="T82" s="2113"/>
      <c r="U82" s="2113"/>
      <c r="V82" s="2149" t="s">
        <v>2287</v>
      </c>
      <c r="W82" s="2149"/>
      <c r="X82" s="2149"/>
      <c r="Y82" s="2149"/>
      <c r="Z82" s="2149"/>
      <c r="AA82" s="2149"/>
      <c r="AB82" s="2086" t="s">
        <v>2310</v>
      </c>
      <c r="AC82" s="2086"/>
      <c r="AD82" s="2086"/>
      <c r="AE82" s="2086"/>
      <c r="AF82" s="2086"/>
      <c r="AG82" s="2086"/>
      <c r="AH82" s="2150"/>
      <c r="AI82" s="1208"/>
      <c r="AJ82" s="2141"/>
      <c r="AK82" s="2142"/>
      <c r="AL82" s="2142"/>
      <c r="AM82" s="2142"/>
      <c r="AN82" s="2142"/>
      <c r="AO82" s="2142"/>
      <c r="AP82" s="2142"/>
      <c r="AQ82" s="2142"/>
      <c r="AR82" s="2142"/>
      <c r="AS82" s="2142"/>
      <c r="AT82" s="2142"/>
      <c r="AU82" s="2142"/>
      <c r="AV82" s="2142"/>
      <c r="AW82" s="2142"/>
      <c r="AX82" s="2142"/>
      <c r="AY82" s="2159"/>
      <c r="AZ82" s="2159"/>
      <c r="BA82" s="2159"/>
      <c r="BB82" s="2160"/>
      <c r="BC82" s="1208"/>
      <c r="BD82" s="1208"/>
      <c r="BE82" s="1215"/>
      <c r="CK82" s="1206"/>
      <c r="CL82" s="1206"/>
      <c r="CM82" s="1206"/>
      <c r="CN82" s="1206"/>
      <c r="CO82" s="1206"/>
      <c r="CP82" s="1206"/>
    </row>
    <row r="83" spans="1:94" ht="15.75" customHeight="1">
      <c r="A83" s="1208"/>
      <c r="B83" s="2119"/>
      <c r="C83" s="2113"/>
      <c r="D83" s="2113"/>
      <c r="E83" s="2113"/>
      <c r="F83" s="2113"/>
      <c r="G83" s="2113"/>
      <c r="H83" s="2113"/>
      <c r="I83" s="2113"/>
      <c r="J83" s="2113"/>
      <c r="K83" s="2113"/>
      <c r="L83" s="2113"/>
      <c r="M83" s="2113"/>
      <c r="N83" s="2113"/>
      <c r="O83" s="2113"/>
      <c r="P83" s="2113"/>
      <c r="Q83" s="2113"/>
      <c r="R83" s="2113"/>
      <c r="S83" s="2113"/>
      <c r="T83" s="2113"/>
      <c r="U83" s="2113"/>
      <c r="V83" s="2149"/>
      <c r="W83" s="2149"/>
      <c r="X83" s="2149"/>
      <c r="Y83" s="2149"/>
      <c r="Z83" s="2149"/>
      <c r="AA83" s="2149"/>
      <c r="AB83" s="2086"/>
      <c r="AC83" s="2086"/>
      <c r="AD83" s="2086"/>
      <c r="AE83" s="2086"/>
      <c r="AF83" s="2086"/>
      <c r="AG83" s="2086"/>
      <c r="AH83" s="2150"/>
      <c r="AI83" s="1208"/>
      <c r="AJ83" s="2141"/>
      <c r="AK83" s="2142"/>
      <c r="AL83" s="2142"/>
      <c r="AM83" s="2142"/>
      <c r="AN83" s="2142"/>
      <c r="AO83" s="2142"/>
      <c r="AP83" s="2142"/>
      <c r="AQ83" s="2142"/>
      <c r="AR83" s="2142"/>
      <c r="AS83" s="2142"/>
      <c r="AT83" s="2142"/>
      <c r="AU83" s="2142"/>
      <c r="AV83" s="2142"/>
      <c r="AW83" s="2142"/>
      <c r="AX83" s="2142"/>
      <c r="AY83" s="2159"/>
      <c r="AZ83" s="2159"/>
      <c r="BA83" s="2159"/>
      <c r="BB83" s="2160"/>
      <c r="BC83" s="1208"/>
      <c r="BD83" s="1208"/>
      <c r="BE83" s="1215"/>
      <c r="CK83" s="1206"/>
      <c r="CL83" s="1206"/>
      <c r="CM83" s="1206"/>
      <c r="CN83" s="1206"/>
      <c r="CO83" s="1206"/>
      <c r="CP83" s="1206"/>
    </row>
    <row r="84" spans="1:94" ht="15.75" customHeight="1">
      <c r="A84" s="1208"/>
      <c r="B84" s="2119" t="s">
        <v>2309</v>
      </c>
      <c r="C84" s="2113"/>
      <c r="D84" s="2113"/>
      <c r="E84" s="2113"/>
      <c r="F84" s="2113"/>
      <c r="G84" s="2113"/>
      <c r="H84" s="2113"/>
      <c r="I84" s="2089">
        <v>0</v>
      </c>
      <c r="J84" s="2089"/>
      <c r="K84" s="2089"/>
      <c r="L84" s="2089"/>
      <c r="M84" s="2089"/>
      <c r="N84" s="2089"/>
      <c r="O84" s="2089">
        <v>0</v>
      </c>
      <c r="P84" s="2089"/>
      <c r="Q84" s="2089"/>
      <c r="R84" s="2089"/>
      <c r="S84" s="2089"/>
      <c r="T84" s="2089"/>
      <c r="U84" s="2089"/>
      <c r="V84" s="2089">
        <v>0</v>
      </c>
      <c r="W84" s="2089"/>
      <c r="X84" s="2089"/>
      <c r="Y84" s="2089"/>
      <c r="Z84" s="2089"/>
      <c r="AA84" s="2089"/>
      <c r="AB84" s="2089">
        <v>0</v>
      </c>
      <c r="AC84" s="2089"/>
      <c r="AD84" s="2089"/>
      <c r="AE84" s="2089"/>
      <c r="AF84" s="2089"/>
      <c r="AG84" s="2089"/>
      <c r="AH84" s="2090"/>
      <c r="AI84" s="1208"/>
      <c r="AJ84" s="2141"/>
      <c r="AK84" s="2142"/>
      <c r="AL84" s="2142"/>
      <c r="AM84" s="2142"/>
      <c r="AN84" s="2142"/>
      <c r="AO84" s="2142"/>
      <c r="AP84" s="2142"/>
      <c r="AQ84" s="2142"/>
      <c r="AR84" s="2142"/>
      <c r="AS84" s="2142"/>
      <c r="AT84" s="2142"/>
      <c r="AU84" s="2142"/>
      <c r="AV84" s="2142"/>
      <c r="AW84" s="2142"/>
      <c r="AX84" s="2142"/>
      <c r="AY84" s="2159"/>
      <c r="AZ84" s="2159"/>
      <c r="BA84" s="2159"/>
      <c r="BB84" s="2160"/>
      <c r="BC84" s="1208"/>
      <c r="BD84" s="1208"/>
      <c r="BE84" s="1215"/>
      <c r="CK84" s="1206"/>
      <c r="CL84" s="1206"/>
      <c r="CM84" s="1206"/>
      <c r="CN84" s="1206"/>
      <c r="CO84" s="1206"/>
      <c r="CP84" s="1206"/>
    </row>
    <row r="85" spans="1:94" ht="15.75" customHeight="1">
      <c r="A85" s="1208"/>
      <c r="B85" s="2119" t="s">
        <v>2308</v>
      </c>
      <c r="C85" s="2113"/>
      <c r="D85" s="2113"/>
      <c r="E85" s="2113"/>
      <c r="F85" s="2113"/>
      <c r="G85" s="2113"/>
      <c r="H85" s="2113"/>
      <c r="I85" s="2089">
        <v>0</v>
      </c>
      <c r="J85" s="2089"/>
      <c r="K85" s="2089"/>
      <c r="L85" s="2089"/>
      <c r="M85" s="2089"/>
      <c r="N85" s="2089"/>
      <c r="O85" s="2089">
        <v>0</v>
      </c>
      <c r="P85" s="2089"/>
      <c r="Q85" s="2089"/>
      <c r="R85" s="2089"/>
      <c r="S85" s="2089"/>
      <c r="T85" s="2089"/>
      <c r="U85" s="2089"/>
      <c r="V85" s="2089">
        <v>0</v>
      </c>
      <c r="W85" s="2089"/>
      <c r="X85" s="2089"/>
      <c r="Y85" s="2089"/>
      <c r="Z85" s="2089"/>
      <c r="AA85" s="2089"/>
      <c r="AB85" s="2089">
        <v>0</v>
      </c>
      <c r="AC85" s="2089"/>
      <c r="AD85" s="2089"/>
      <c r="AE85" s="2089"/>
      <c r="AF85" s="2089"/>
      <c r="AG85" s="2089"/>
      <c r="AH85" s="2090"/>
      <c r="AI85" s="1208"/>
      <c r="AJ85" s="2056" t="s">
        <v>2314</v>
      </c>
      <c r="AK85" s="2057"/>
      <c r="AL85" s="2057"/>
      <c r="AM85" s="2057"/>
      <c r="AN85" s="2057"/>
      <c r="AO85" s="2057"/>
      <c r="AP85" s="2057"/>
      <c r="AQ85" s="2057"/>
      <c r="AR85" s="2057"/>
      <c r="AS85" s="2057"/>
      <c r="AT85" s="2057"/>
      <c r="AU85" s="2057"/>
      <c r="AV85" s="2057"/>
      <c r="AW85" s="2057"/>
      <c r="AX85" s="2057"/>
      <c r="AY85" s="2057"/>
      <c r="AZ85" s="2057"/>
      <c r="BA85" s="2057"/>
      <c r="BB85" s="2058"/>
      <c r="BC85" s="1208"/>
      <c r="BD85" s="1208"/>
      <c r="BE85" s="1215"/>
      <c r="CK85" s="1206"/>
      <c r="CL85" s="1206"/>
      <c r="CM85" s="1206"/>
      <c r="CN85" s="1206"/>
      <c r="CO85" s="1206"/>
      <c r="CP85" s="1206"/>
    </row>
    <row r="86" spans="1:94" ht="15.75" customHeight="1" thickBot="1">
      <c r="A86" s="1208"/>
      <c r="B86" s="2147" t="s">
        <v>2307</v>
      </c>
      <c r="C86" s="2148"/>
      <c r="D86" s="2148"/>
      <c r="E86" s="2148"/>
      <c r="F86" s="2148"/>
      <c r="G86" s="2148"/>
      <c r="H86" s="2148"/>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208"/>
      <c r="AJ86" s="2059"/>
      <c r="AK86" s="2060"/>
      <c r="AL86" s="2060"/>
      <c r="AM86" s="2060"/>
      <c r="AN86" s="2060"/>
      <c r="AO86" s="2060"/>
      <c r="AP86" s="2060"/>
      <c r="AQ86" s="2060"/>
      <c r="AR86" s="2060"/>
      <c r="AS86" s="2060"/>
      <c r="AT86" s="2060"/>
      <c r="AU86" s="2060"/>
      <c r="AV86" s="2060"/>
      <c r="AW86" s="2060"/>
      <c r="AX86" s="2060"/>
      <c r="AY86" s="2060"/>
      <c r="AZ86" s="2060"/>
      <c r="BA86" s="2060"/>
      <c r="BB86" s="206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51"/>
      <c r="G90" s="2152"/>
      <c r="H90" s="2152"/>
      <c r="I90" s="2152"/>
      <c r="J90" s="2152"/>
      <c r="K90" s="2152"/>
      <c r="L90" s="2152"/>
      <c r="M90" s="2152"/>
      <c r="N90" s="2152"/>
      <c r="O90" s="2152"/>
      <c r="P90" s="2152"/>
      <c r="Q90" s="2152"/>
      <c r="R90" s="2152"/>
      <c r="S90" s="2152"/>
      <c r="T90" s="215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4" t="s">
        <v>2315</v>
      </c>
      <c r="C92" s="2155"/>
      <c r="D92" s="2155"/>
      <c r="E92" s="2155"/>
      <c r="F92" s="2155"/>
      <c r="G92" s="2155"/>
      <c r="H92" s="2155"/>
      <c r="I92" s="2155"/>
      <c r="J92" s="2155"/>
      <c r="K92" s="2155"/>
      <c r="L92" s="2155"/>
      <c r="M92" s="2155"/>
      <c r="N92" s="2155"/>
      <c r="O92" s="2155"/>
      <c r="P92" s="2155"/>
      <c r="Q92" s="2155"/>
      <c r="R92" s="2155"/>
      <c r="S92" s="2155"/>
      <c r="T92" s="2155"/>
      <c r="U92" s="2155"/>
      <c r="V92" s="2155"/>
      <c r="W92" s="2155"/>
      <c r="X92" s="2155"/>
      <c r="Y92" s="2155"/>
      <c r="Z92" s="2155"/>
      <c r="AA92" s="2155"/>
      <c r="AB92" s="2155"/>
      <c r="AC92" s="2155"/>
      <c r="AD92" s="2155"/>
      <c r="AE92" s="2155"/>
      <c r="AF92" s="2155"/>
      <c r="AG92" s="2155"/>
      <c r="AH92" s="2156"/>
      <c r="AI92" s="1208"/>
      <c r="AJ92" s="2138" t="s">
        <v>2624</v>
      </c>
      <c r="AK92" s="2139"/>
      <c r="AL92" s="2139"/>
      <c r="AM92" s="2139"/>
      <c r="AN92" s="2139"/>
      <c r="AO92" s="2139"/>
      <c r="AP92" s="2139"/>
      <c r="AQ92" s="2139"/>
      <c r="AR92" s="2139"/>
      <c r="AS92" s="2139"/>
      <c r="AT92" s="2139"/>
      <c r="AU92" s="2139"/>
      <c r="AV92" s="2139"/>
      <c r="AW92" s="2139"/>
      <c r="AX92" s="2139"/>
      <c r="AY92" s="2157" t="s">
        <v>544</v>
      </c>
      <c r="AZ92" s="2157"/>
      <c r="BA92" s="2157"/>
      <c r="BB92" s="215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9"/>
      <c r="C93" s="2113"/>
      <c r="D93" s="2113"/>
      <c r="E93" s="2113"/>
      <c r="F93" s="2113"/>
      <c r="G93" s="2113"/>
      <c r="H93" s="2113"/>
      <c r="I93" s="2113" t="s">
        <v>2311</v>
      </c>
      <c r="J93" s="2113"/>
      <c r="K93" s="2113"/>
      <c r="L93" s="2113"/>
      <c r="M93" s="2113"/>
      <c r="N93" s="2113"/>
      <c r="O93" s="2113" t="s">
        <v>2288</v>
      </c>
      <c r="P93" s="2113"/>
      <c r="Q93" s="2113"/>
      <c r="R93" s="2113"/>
      <c r="S93" s="2113"/>
      <c r="T93" s="2113"/>
      <c r="U93" s="2113"/>
      <c r="V93" s="2149" t="s">
        <v>2287</v>
      </c>
      <c r="W93" s="2149"/>
      <c r="X93" s="2149"/>
      <c r="Y93" s="2149"/>
      <c r="Z93" s="2149"/>
      <c r="AA93" s="2149"/>
      <c r="AB93" s="2086" t="s">
        <v>2310</v>
      </c>
      <c r="AC93" s="2086"/>
      <c r="AD93" s="2086"/>
      <c r="AE93" s="2086"/>
      <c r="AF93" s="2086"/>
      <c r="AG93" s="2086"/>
      <c r="AH93" s="2150"/>
      <c r="AI93" s="1208"/>
      <c r="AJ93" s="2141"/>
      <c r="AK93" s="2142"/>
      <c r="AL93" s="2142"/>
      <c r="AM93" s="2142"/>
      <c r="AN93" s="2142"/>
      <c r="AO93" s="2142"/>
      <c r="AP93" s="2142"/>
      <c r="AQ93" s="2142"/>
      <c r="AR93" s="2142"/>
      <c r="AS93" s="2142"/>
      <c r="AT93" s="2142"/>
      <c r="AU93" s="2142"/>
      <c r="AV93" s="2142"/>
      <c r="AW93" s="2142"/>
      <c r="AX93" s="2142"/>
      <c r="AY93" s="2159"/>
      <c r="AZ93" s="2159"/>
      <c r="BA93" s="2159"/>
      <c r="BB93" s="216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9"/>
      <c r="C94" s="2113"/>
      <c r="D94" s="2113"/>
      <c r="E94" s="2113"/>
      <c r="F94" s="2113"/>
      <c r="G94" s="2113"/>
      <c r="H94" s="2113"/>
      <c r="I94" s="2113"/>
      <c r="J94" s="2113"/>
      <c r="K94" s="2113"/>
      <c r="L94" s="2113"/>
      <c r="M94" s="2113"/>
      <c r="N94" s="2113"/>
      <c r="O94" s="2113"/>
      <c r="P94" s="2113"/>
      <c r="Q94" s="2113"/>
      <c r="R94" s="2113"/>
      <c r="S94" s="2113"/>
      <c r="T94" s="2113"/>
      <c r="U94" s="2113"/>
      <c r="V94" s="2149"/>
      <c r="W94" s="2149"/>
      <c r="X94" s="2149"/>
      <c r="Y94" s="2149"/>
      <c r="Z94" s="2149"/>
      <c r="AA94" s="2149"/>
      <c r="AB94" s="2086"/>
      <c r="AC94" s="2086"/>
      <c r="AD94" s="2086"/>
      <c r="AE94" s="2086"/>
      <c r="AF94" s="2086"/>
      <c r="AG94" s="2086"/>
      <c r="AH94" s="2150"/>
      <c r="AI94" s="1208"/>
      <c r="AJ94" s="2141"/>
      <c r="AK94" s="2142"/>
      <c r="AL94" s="2142"/>
      <c r="AM94" s="2142"/>
      <c r="AN94" s="2142"/>
      <c r="AO94" s="2142"/>
      <c r="AP94" s="2142"/>
      <c r="AQ94" s="2142"/>
      <c r="AR94" s="2142"/>
      <c r="AS94" s="2142"/>
      <c r="AT94" s="2142"/>
      <c r="AU94" s="2142"/>
      <c r="AV94" s="2142"/>
      <c r="AW94" s="2142"/>
      <c r="AX94" s="2142"/>
      <c r="AY94" s="2159"/>
      <c r="AZ94" s="2159"/>
      <c r="BA94" s="2159"/>
      <c r="BB94" s="216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9" t="s">
        <v>2309</v>
      </c>
      <c r="C95" s="2113"/>
      <c r="D95" s="2113"/>
      <c r="E95" s="2113"/>
      <c r="F95" s="2113"/>
      <c r="G95" s="2113"/>
      <c r="H95" s="2113"/>
      <c r="I95" s="2089">
        <v>0</v>
      </c>
      <c r="J95" s="2089"/>
      <c r="K95" s="2089"/>
      <c r="L95" s="2089"/>
      <c r="M95" s="2089"/>
      <c r="N95" s="2089"/>
      <c r="O95" s="2089">
        <v>0</v>
      </c>
      <c r="P95" s="2089"/>
      <c r="Q95" s="2089"/>
      <c r="R95" s="2089"/>
      <c r="S95" s="2089"/>
      <c r="T95" s="2089"/>
      <c r="U95" s="2089"/>
      <c r="V95" s="2089">
        <v>0</v>
      </c>
      <c r="W95" s="2089"/>
      <c r="X95" s="2089"/>
      <c r="Y95" s="2089"/>
      <c r="Z95" s="2089"/>
      <c r="AA95" s="2089"/>
      <c r="AB95" s="2089">
        <v>0</v>
      </c>
      <c r="AC95" s="2089"/>
      <c r="AD95" s="2089"/>
      <c r="AE95" s="2089"/>
      <c r="AF95" s="2089"/>
      <c r="AG95" s="2089"/>
      <c r="AH95" s="2090"/>
      <c r="AI95" s="1208"/>
      <c r="AJ95" s="2141"/>
      <c r="AK95" s="2142"/>
      <c r="AL95" s="2142"/>
      <c r="AM95" s="2142"/>
      <c r="AN95" s="2142"/>
      <c r="AO95" s="2142"/>
      <c r="AP95" s="2142"/>
      <c r="AQ95" s="2142"/>
      <c r="AR95" s="2142"/>
      <c r="AS95" s="2142"/>
      <c r="AT95" s="2142"/>
      <c r="AU95" s="2142"/>
      <c r="AV95" s="2142"/>
      <c r="AW95" s="2142"/>
      <c r="AX95" s="2142"/>
      <c r="AY95" s="2159"/>
      <c r="AZ95" s="2159"/>
      <c r="BA95" s="2159"/>
      <c r="BB95" s="216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9" t="s">
        <v>2308</v>
      </c>
      <c r="C96" s="2113"/>
      <c r="D96" s="2113"/>
      <c r="E96" s="2113"/>
      <c r="F96" s="2113"/>
      <c r="G96" s="2113"/>
      <c r="H96" s="2113"/>
      <c r="I96" s="2089">
        <v>0</v>
      </c>
      <c r="J96" s="2089"/>
      <c r="K96" s="2089"/>
      <c r="L96" s="2089"/>
      <c r="M96" s="2089"/>
      <c r="N96" s="2089"/>
      <c r="O96" s="2089">
        <v>0</v>
      </c>
      <c r="P96" s="2089"/>
      <c r="Q96" s="2089"/>
      <c r="R96" s="2089"/>
      <c r="S96" s="2089"/>
      <c r="T96" s="2089"/>
      <c r="U96" s="2089"/>
      <c r="V96" s="2089">
        <v>0</v>
      </c>
      <c r="W96" s="2089"/>
      <c r="X96" s="2089"/>
      <c r="Y96" s="2089"/>
      <c r="Z96" s="2089"/>
      <c r="AA96" s="2089"/>
      <c r="AB96" s="2089">
        <v>0</v>
      </c>
      <c r="AC96" s="2089"/>
      <c r="AD96" s="2089"/>
      <c r="AE96" s="2089"/>
      <c r="AF96" s="2089"/>
      <c r="AG96" s="2089"/>
      <c r="AH96" s="2090"/>
      <c r="AI96" s="1208"/>
      <c r="AJ96" s="2056" t="s">
        <v>2314</v>
      </c>
      <c r="AK96" s="2057"/>
      <c r="AL96" s="2057"/>
      <c r="AM96" s="2057"/>
      <c r="AN96" s="2057"/>
      <c r="AO96" s="2057"/>
      <c r="AP96" s="2057"/>
      <c r="AQ96" s="2057"/>
      <c r="AR96" s="2057"/>
      <c r="AS96" s="2057"/>
      <c r="AT96" s="2057"/>
      <c r="AU96" s="2057"/>
      <c r="AV96" s="2057"/>
      <c r="AW96" s="2057"/>
      <c r="AX96" s="2057"/>
      <c r="AY96" s="2057"/>
      <c r="AZ96" s="2057"/>
      <c r="BA96" s="2057"/>
      <c r="BB96" s="205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7" t="s">
        <v>2307</v>
      </c>
      <c r="C97" s="2148"/>
      <c r="D97" s="2148"/>
      <c r="E97" s="2148"/>
      <c r="F97" s="2148"/>
      <c r="G97" s="2148"/>
      <c r="H97" s="2148"/>
      <c r="I97" s="2083">
        <v>0</v>
      </c>
      <c r="J97" s="2083"/>
      <c r="K97" s="2083"/>
      <c r="L97" s="2083"/>
      <c r="M97" s="2083"/>
      <c r="N97" s="2083"/>
      <c r="O97" s="2083">
        <v>0</v>
      </c>
      <c r="P97" s="2083"/>
      <c r="Q97" s="2083"/>
      <c r="R97" s="2083"/>
      <c r="S97" s="2083"/>
      <c r="T97" s="2083"/>
      <c r="U97" s="2083"/>
      <c r="V97" s="2083">
        <v>0</v>
      </c>
      <c r="W97" s="2083"/>
      <c r="X97" s="2083"/>
      <c r="Y97" s="2083"/>
      <c r="Z97" s="2083"/>
      <c r="AA97" s="2083"/>
      <c r="AB97" s="2083">
        <v>0</v>
      </c>
      <c r="AC97" s="2083"/>
      <c r="AD97" s="2083"/>
      <c r="AE97" s="2083"/>
      <c r="AF97" s="2083"/>
      <c r="AG97" s="2083"/>
      <c r="AH97" s="2084"/>
      <c r="AI97" s="1208"/>
      <c r="AJ97" s="2059"/>
      <c r="AK97" s="2060"/>
      <c r="AL97" s="2060"/>
      <c r="AM97" s="2060"/>
      <c r="AN97" s="2060"/>
      <c r="AO97" s="2060"/>
      <c r="AP97" s="2060"/>
      <c r="AQ97" s="2060"/>
      <c r="AR97" s="2060"/>
      <c r="AS97" s="2060"/>
      <c r="AT97" s="2060"/>
      <c r="AU97" s="2060"/>
      <c r="AV97" s="2060"/>
      <c r="AW97" s="2060"/>
      <c r="AX97" s="2060"/>
      <c r="AY97" s="2060"/>
      <c r="AZ97" s="2060"/>
      <c r="BA97" s="2060"/>
      <c r="BB97" s="206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10"/>
      <c r="G100" s="2111"/>
      <c r="H100" s="2111"/>
      <c r="I100" s="2111"/>
      <c r="J100" s="2111"/>
      <c r="K100" s="2111"/>
      <c r="L100" s="2111"/>
      <c r="M100" s="2111"/>
      <c r="N100" s="2111"/>
      <c r="O100" s="2111"/>
      <c r="P100" s="2111"/>
      <c r="Q100" s="2111"/>
      <c r="R100" s="211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9" t="s">
        <v>2312</v>
      </c>
      <c r="C102" s="2040"/>
      <c r="D102" s="2040"/>
      <c r="E102" s="2040"/>
      <c r="F102" s="2040"/>
      <c r="G102" s="2040"/>
      <c r="H102" s="2040"/>
      <c r="I102" s="2040"/>
      <c r="J102" s="2040"/>
      <c r="K102" s="2040"/>
      <c r="L102" s="2040"/>
      <c r="M102" s="2040"/>
      <c r="N102" s="2040"/>
      <c r="O102" s="2040"/>
      <c r="P102" s="2040"/>
      <c r="Q102" s="2040"/>
      <c r="R102" s="2040"/>
      <c r="S102" s="2040"/>
      <c r="T102" s="2040"/>
      <c r="U102" s="2040"/>
      <c r="V102" s="2040"/>
      <c r="W102" s="2040"/>
      <c r="X102" s="2040"/>
      <c r="Y102" s="2040"/>
      <c r="Z102" s="2040"/>
      <c r="AA102" s="2040"/>
      <c r="AB102" s="2040"/>
      <c r="AC102" s="2040"/>
      <c r="AD102" s="2040"/>
      <c r="AE102" s="2040"/>
      <c r="AF102" s="2040"/>
      <c r="AG102" s="2040"/>
      <c r="AH102" s="204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9"/>
      <c r="C103" s="2113"/>
      <c r="D103" s="2113"/>
      <c r="E103" s="2113"/>
      <c r="F103" s="2113"/>
      <c r="G103" s="2113"/>
      <c r="H103" s="2113"/>
      <c r="I103" s="2113" t="s">
        <v>2311</v>
      </c>
      <c r="J103" s="2113"/>
      <c r="K103" s="2113"/>
      <c r="L103" s="2113"/>
      <c r="M103" s="2113"/>
      <c r="N103" s="2113"/>
      <c r="O103" s="2113" t="s">
        <v>2288</v>
      </c>
      <c r="P103" s="2113"/>
      <c r="Q103" s="2113"/>
      <c r="R103" s="2113"/>
      <c r="S103" s="2113"/>
      <c r="T103" s="2113"/>
      <c r="U103" s="2113"/>
      <c r="V103" s="2149" t="s">
        <v>2287</v>
      </c>
      <c r="W103" s="2149"/>
      <c r="X103" s="2149"/>
      <c r="Y103" s="2149"/>
      <c r="Z103" s="2149"/>
      <c r="AA103" s="2149"/>
      <c r="AB103" s="2086" t="s">
        <v>2310</v>
      </c>
      <c r="AC103" s="2086"/>
      <c r="AD103" s="2086"/>
      <c r="AE103" s="2086"/>
      <c r="AF103" s="2086"/>
      <c r="AG103" s="2086"/>
      <c r="AH103" s="215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9"/>
      <c r="C104" s="2113"/>
      <c r="D104" s="2113"/>
      <c r="E104" s="2113"/>
      <c r="F104" s="2113"/>
      <c r="G104" s="2113"/>
      <c r="H104" s="2113"/>
      <c r="I104" s="2113"/>
      <c r="J104" s="2113"/>
      <c r="K104" s="2113"/>
      <c r="L104" s="2113"/>
      <c r="M104" s="2113"/>
      <c r="N104" s="2113"/>
      <c r="O104" s="2113"/>
      <c r="P104" s="2113"/>
      <c r="Q104" s="2113"/>
      <c r="R104" s="2113"/>
      <c r="S104" s="2113"/>
      <c r="T104" s="2113"/>
      <c r="U104" s="2113"/>
      <c r="V104" s="2149"/>
      <c r="W104" s="2149"/>
      <c r="X104" s="2149"/>
      <c r="Y104" s="2149"/>
      <c r="Z104" s="2149"/>
      <c r="AA104" s="2149"/>
      <c r="AB104" s="2086"/>
      <c r="AC104" s="2086"/>
      <c r="AD104" s="2086"/>
      <c r="AE104" s="2086"/>
      <c r="AF104" s="2086"/>
      <c r="AG104" s="2086"/>
      <c r="AH104" s="215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9" t="s">
        <v>2309</v>
      </c>
      <c r="C105" s="2113"/>
      <c r="D105" s="2113"/>
      <c r="E105" s="2113"/>
      <c r="F105" s="2113"/>
      <c r="G105" s="2113"/>
      <c r="H105" s="2113"/>
      <c r="I105" s="2089">
        <v>0</v>
      </c>
      <c r="J105" s="2089"/>
      <c r="K105" s="2089"/>
      <c r="L105" s="2089"/>
      <c r="M105" s="2089"/>
      <c r="N105" s="2089"/>
      <c r="O105" s="2089">
        <v>0</v>
      </c>
      <c r="P105" s="2089"/>
      <c r="Q105" s="2089"/>
      <c r="R105" s="2089"/>
      <c r="S105" s="2089"/>
      <c r="T105" s="2089"/>
      <c r="U105" s="2089"/>
      <c r="V105" s="2089">
        <v>0</v>
      </c>
      <c r="W105" s="2089"/>
      <c r="X105" s="2089"/>
      <c r="Y105" s="2089"/>
      <c r="Z105" s="2089"/>
      <c r="AA105" s="2089"/>
      <c r="AB105" s="2089">
        <v>0</v>
      </c>
      <c r="AC105" s="2089"/>
      <c r="AD105" s="2089"/>
      <c r="AE105" s="2089"/>
      <c r="AF105" s="2089"/>
      <c r="AG105" s="2089"/>
      <c r="AH105" s="209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9" t="s">
        <v>2308</v>
      </c>
      <c r="C106" s="2113"/>
      <c r="D106" s="2113"/>
      <c r="E106" s="2113"/>
      <c r="F106" s="2113"/>
      <c r="G106" s="2113"/>
      <c r="H106" s="2113"/>
      <c r="I106" s="2089">
        <v>0</v>
      </c>
      <c r="J106" s="2089"/>
      <c r="K106" s="2089"/>
      <c r="L106" s="2089"/>
      <c r="M106" s="2089"/>
      <c r="N106" s="2089"/>
      <c r="O106" s="2089">
        <v>0</v>
      </c>
      <c r="P106" s="2089"/>
      <c r="Q106" s="2089"/>
      <c r="R106" s="2089"/>
      <c r="S106" s="2089"/>
      <c r="T106" s="2089"/>
      <c r="U106" s="2089"/>
      <c r="V106" s="2089">
        <v>0</v>
      </c>
      <c r="W106" s="2089"/>
      <c r="X106" s="2089"/>
      <c r="Y106" s="2089"/>
      <c r="Z106" s="2089"/>
      <c r="AA106" s="2089"/>
      <c r="AB106" s="2089">
        <v>0</v>
      </c>
      <c r="AC106" s="2089"/>
      <c r="AD106" s="2089"/>
      <c r="AE106" s="2089"/>
      <c r="AF106" s="2089"/>
      <c r="AG106" s="2089"/>
      <c r="AH106" s="209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7" t="s">
        <v>2307</v>
      </c>
      <c r="C107" s="2148"/>
      <c r="D107" s="2148"/>
      <c r="E107" s="2148"/>
      <c r="F107" s="2148"/>
      <c r="G107" s="2148"/>
      <c r="H107" s="2148"/>
      <c r="I107" s="2083">
        <v>0</v>
      </c>
      <c r="J107" s="2083"/>
      <c r="K107" s="2083"/>
      <c r="L107" s="2083"/>
      <c r="M107" s="2083"/>
      <c r="N107" s="2083"/>
      <c r="O107" s="2083">
        <v>0</v>
      </c>
      <c r="P107" s="2083"/>
      <c r="Q107" s="2083"/>
      <c r="R107" s="2083"/>
      <c r="S107" s="2083"/>
      <c r="T107" s="2083"/>
      <c r="U107" s="2083"/>
      <c r="V107" s="2083">
        <v>0</v>
      </c>
      <c r="W107" s="2083"/>
      <c r="X107" s="2083"/>
      <c r="Y107" s="2083"/>
      <c r="Z107" s="2083"/>
      <c r="AA107" s="2083"/>
      <c r="AB107" s="2083">
        <v>0</v>
      </c>
      <c r="AC107" s="2083"/>
      <c r="AD107" s="2083"/>
      <c r="AE107" s="2083"/>
      <c r="AF107" s="2083"/>
      <c r="AG107" s="2083"/>
      <c r="AH107" s="208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10"/>
      <c r="G110" s="2111"/>
      <c r="H110" s="2111"/>
      <c r="I110" s="2111"/>
      <c r="J110" s="2111"/>
      <c r="K110" s="2111"/>
      <c r="L110" s="2111"/>
      <c r="M110" s="2111"/>
      <c r="N110" s="2111"/>
      <c r="O110" s="2111"/>
      <c r="P110" s="2111"/>
      <c r="Q110" s="2111"/>
      <c r="R110" s="211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20" t="s">
        <v>2625</v>
      </c>
      <c r="C112" s="2121"/>
      <c r="D112" s="2121"/>
      <c r="E112" s="2121"/>
      <c r="F112" s="2121"/>
      <c r="G112" s="2121"/>
      <c r="H112" s="2121"/>
      <c r="I112" s="2121"/>
      <c r="J112" s="2121"/>
      <c r="K112" s="2121"/>
      <c r="L112" s="2121"/>
      <c r="M112" s="2121"/>
      <c r="N112" s="2121"/>
      <c r="O112" s="2121"/>
      <c r="P112" s="2121"/>
      <c r="Q112" s="2121"/>
      <c r="R112" s="2121"/>
      <c r="S112" s="2121"/>
      <c r="T112" s="2121"/>
      <c r="U112" s="2124" t="s">
        <v>544</v>
      </c>
      <c r="V112" s="2124"/>
      <c r="W112" s="2124"/>
      <c r="X112" s="212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2"/>
      <c r="C113" s="2123"/>
      <c r="D113" s="2123"/>
      <c r="E113" s="2123"/>
      <c r="F113" s="2123"/>
      <c r="G113" s="2123"/>
      <c r="H113" s="2123"/>
      <c r="I113" s="2123"/>
      <c r="J113" s="2123"/>
      <c r="K113" s="2123"/>
      <c r="L113" s="2123"/>
      <c r="M113" s="2123"/>
      <c r="N113" s="2123"/>
      <c r="O113" s="2123"/>
      <c r="P113" s="2123"/>
      <c r="Q113" s="2123"/>
      <c r="R113" s="2123"/>
      <c r="S113" s="2123"/>
      <c r="T113" s="2123"/>
      <c r="U113" s="2126"/>
      <c r="V113" s="2126"/>
      <c r="W113" s="2126"/>
      <c r="X113" s="212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2"/>
      <c r="C114" s="2123"/>
      <c r="D114" s="2123"/>
      <c r="E114" s="2123"/>
      <c r="F114" s="2123"/>
      <c r="G114" s="2123"/>
      <c r="H114" s="2123"/>
      <c r="I114" s="2123"/>
      <c r="J114" s="2123"/>
      <c r="K114" s="2123"/>
      <c r="L114" s="2123"/>
      <c r="M114" s="2123"/>
      <c r="N114" s="2123"/>
      <c r="O114" s="2123"/>
      <c r="P114" s="2123"/>
      <c r="Q114" s="2123"/>
      <c r="R114" s="2123"/>
      <c r="S114" s="2123"/>
      <c r="T114" s="2123"/>
      <c r="U114" s="2126"/>
      <c r="V114" s="2126"/>
      <c r="W114" s="2126"/>
      <c r="X114" s="212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2"/>
      <c r="C115" s="2123"/>
      <c r="D115" s="2123"/>
      <c r="E115" s="2123"/>
      <c r="F115" s="2123"/>
      <c r="G115" s="2123"/>
      <c r="H115" s="2123"/>
      <c r="I115" s="2123"/>
      <c r="J115" s="2123"/>
      <c r="K115" s="2123"/>
      <c r="L115" s="2123"/>
      <c r="M115" s="2123"/>
      <c r="N115" s="2123"/>
      <c r="O115" s="2123"/>
      <c r="P115" s="2123"/>
      <c r="Q115" s="2123"/>
      <c r="R115" s="2123"/>
      <c r="S115" s="2123"/>
      <c r="T115" s="2123"/>
      <c r="U115" s="2126"/>
      <c r="V115" s="2126"/>
      <c r="W115" s="2126"/>
      <c r="X115" s="212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8" t="s">
        <v>2625</v>
      </c>
      <c r="C116" s="2129"/>
      <c r="D116" s="2129"/>
      <c r="E116" s="2129"/>
      <c r="F116" s="2129"/>
      <c r="G116" s="2129"/>
      <c r="H116" s="2129"/>
      <c r="I116" s="2129"/>
      <c r="J116" s="2129"/>
      <c r="K116" s="2129"/>
      <c r="L116" s="2129"/>
      <c r="M116" s="2129"/>
      <c r="N116" s="2129"/>
      <c r="O116" s="2129"/>
      <c r="P116" s="2129"/>
      <c r="Q116" s="2129"/>
      <c r="R116" s="2129"/>
      <c r="S116" s="2129"/>
      <c r="T116" s="2129"/>
      <c r="U116" s="2132" t="s">
        <v>544</v>
      </c>
      <c r="V116" s="2132"/>
      <c r="W116" s="2132"/>
      <c r="X116" s="213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30"/>
      <c r="C117" s="2131"/>
      <c r="D117" s="2131"/>
      <c r="E117" s="2131"/>
      <c r="F117" s="2131"/>
      <c r="G117" s="2131"/>
      <c r="H117" s="2131"/>
      <c r="I117" s="2131"/>
      <c r="J117" s="2131"/>
      <c r="K117" s="2131"/>
      <c r="L117" s="2131"/>
      <c r="M117" s="2131"/>
      <c r="N117" s="2131"/>
      <c r="O117" s="2131"/>
      <c r="P117" s="2131"/>
      <c r="Q117" s="2131"/>
      <c r="R117" s="2131"/>
      <c r="S117" s="2131"/>
      <c r="T117" s="2131"/>
      <c r="U117" s="2134"/>
      <c r="V117" s="2134"/>
      <c r="W117" s="2134"/>
      <c r="X117" s="213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8" t="s">
        <v>2304</v>
      </c>
      <c r="Y120" s="2139"/>
      <c r="Z120" s="2139"/>
      <c r="AA120" s="2139"/>
      <c r="AB120" s="2139"/>
      <c r="AC120" s="2139"/>
      <c r="AD120" s="2139"/>
      <c r="AE120" s="2139"/>
      <c r="AF120" s="2139"/>
      <c r="AG120" s="2139"/>
      <c r="AH120" s="2139"/>
      <c r="AI120" s="2139"/>
      <c r="AJ120" s="2139"/>
      <c r="AK120" s="2139"/>
      <c r="AL120" s="2139"/>
      <c r="AM120" s="2139"/>
      <c r="AN120" s="2139"/>
      <c r="AO120" s="2139"/>
      <c r="AP120" s="2139"/>
      <c r="AQ120" s="2139"/>
      <c r="AR120" s="2139"/>
      <c r="AS120" s="2139"/>
      <c r="AT120" s="2139"/>
      <c r="AU120" s="2139"/>
      <c r="AV120" s="2139"/>
      <c r="AW120" s="2139"/>
      <c r="AX120" s="2139"/>
      <c r="AY120" s="2139"/>
      <c r="AZ120" s="2139"/>
      <c r="BA120" s="2139"/>
      <c r="BB120" s="2139"/>
      <c r="BC120" s="2139"/>
      <c r="BD120" s="2140"/>
      <c r="BE120" s="1215"/>
    </row>
    <row r="121" spans="1:57" ht="15.75" customHeight="1">
      <c r="A121" s="1208"/>
      <c r="B121" s="2144" t="s">
        <v>1564</v>
      </c>
      <c r="C121" s="2145"/>
      <c r="D121" s="2145"/>
      <c r="E121" s="2145"/>
      <c r="F121" s="2145"/>
      <c r="G121" s="2145"/>
      <c r="H121" s="2145"/>
      <c r="I121" s="2145"/>
      <c r="J121" s="2145"/>
      <c r="K121" s="2145"/>
      <c r="L121" s="2145"/>
      <c r="M121" s="2145"/>
      <c r="N121" s="2145"/>
      <c r="O121" s="2145"/>
      <c r="P121" s="2145"/>
      <c r="Q121" s="2145"/>
      <c r="R121" s="2145"/>
      <c r="S121" s="2145"/>
      <c r="T121" s="2145"/>
      <c r="U121" s="2146"/>
      <c r="V121" s="1208"/>
      <c r="W121" s="1208"/>
      <c r="X121" s="2141"/>
      <c r="Y121" s="2142"/>
      <c r="Z121" s="2142"/>
      <c r="AA121" s="2142"/>
      <c r="AB121" s="2142"/>
      <c r="AC121" s="2142"/>
      <c r="AD121" s="2142"/>
      <c r="AE121" s="2142"/>
      <c r="AF121" s="2142"/>
      <c r="AG121" s="2142"/>
      <c r="AH121" s="2142"/>
      <c r="AI121" s="2142"/>
      <c r="AJ121" s="2142"/>
      <c r="AK121" s="2142"/>
      <c r="AL121" s="2142"/>
      <c r="AM121" s="2142"/>
      <c r="AN121" s="2142"/>
      <c r="AO121" s="2142"/>
      <c r="AP121" s="2142"/>
      <c r="AQ121" s="2142"/>
      <c r="AR121" s="2142"/>
      <c r="AS121" s="2142"/>
      <c r="AT121" s="2142"/>
      <c r="AU121" s="2142"/>
      <c r="AV121" s="2142"/>
      <c r="AW121" s="2142"/>
      <c r="AX121" s="2142"/>
      <c r="AY121" s="2142"/>
      <c r="AZ121" s="2142"/>
      <c r="BA121" s="2142"/>
      <c r="BB121" s="2142"/>
      <c r="BC121" s="2142"/>
      <c r="BD121" s="2143"/>
      <c r="BE121" s="1215"/>
    </row>
    <row r="122" spans="1:57" ht="15.75" customHeight="1">
      <c r="A122" s="1208"/>
      <c r="B122" s="2053"/>
      <c r="C122" s="2054"/>
      <c r="D122" s="2054"/>
      <c r="E122" s="2054"/>
      <c r="F122" s="2054"/>
      <c r="G122" s="2054"/>
      <c r="H122" s="2054"/>
      <c r="I122" s="2113" t="s">
        <v>2303</v>
      </c>
      <c r="J122" s="2113"/>
      <c r="K122" s="2113"/>
      <c r="L122" s="2113"/>
      <c r="M122" s="2113"/>
      <c r="N122" s="2113"/>
      <c r="O122" s="2114" t="s">
        <v>2302</v>
      </c>
      <c r="P122" s="2114"/>
      <c r="Q122" s="2114"/>
      <c r="R122" s="2114"/>
      <c r="S122" s="2114"/>
      <c r="T122" s="2114"/>
      <c r="U122" s="2115"/>
      <c r="V122" s="1208"/>
      <c r="W122" s="1208"/>
      <c r="X122" s="2056" t="s">
        <v>2272</v>
      </c>
      <c r="Y122" s="2057"/>
      <c r="Z122" s="2057"/>
      <c r="AA122" s="2057"/>
      <c r="AB122" s="2057"/>
      <c r="AC122" s="2057"/>
      <c r="AD122" s="2057"/>
      <c r="AE122" s="2057"/>
      <c r="AF122" s="2057"/>
      <c r="AG122" s="2057"/>
      <c r="AH122" s="2057"/>
      <c r="AI122" s="2057"/>
      <c r="AJ122" s="2057"/>
      <c r="AK122" s="2057"/>
      <c r="AL122" s="2057"/>
      <c r="AM122" s="2057"/>
      <c r="AN122" s="2057"/>
      <c r="AO122" s="2057"/>
      <c r="AP122" s="2057"/>
      <c r="AQ122" s="2057"/>
      <c r="AR122" s="2057"/>
      <c r="AS122" s="2057"/>
      <c r="AT122" s="2057"/>
      <c r="AU122" s="2057"/>
      <c r="AV122" s="2057"/>
      <c r="AW122" s="2057"/>
      <c r="AX122" s="2057"/>
      <c r="AY122" s="2057"/>
      <c r="AZ122" s="2057"/>
      <c r="BA122" s="2057"/>
      <c r="BB122" s="2057"/>
      <c r="BC122" s="2057"/>
      <c r="BD122" s="2058"/>
      <c r="BE122" s="1215"/>
    </row>
    <row r="123" spans="1:57" ht="15.75" customHeight="1">
      <c r="A123" s="1208"/>
      <c r="B123" s="2087" t="s">
        <v>2286</v>
      </c>
      <c r="C123" s="2088"/>
      <c r="D123" s="2088"/>
      <c r="E123" s="2088"/>
      <c r="F123" s="2088"/>
      <c r="G123" s="2088"/>
      <c r="H123" s="2088"/>
      <c r="I123" s="2089">
        <v>0</v>
      </c>
      <c r="J123" s="2089"/>
      <c r="K123" s="2089"/>
      <c r="L123" s="2089"/>
      <c r="M123" s="2089"/>
      <c r="N123" s="2089"/>
      <c r="O123" s="2089">
        <v>0</v>
      </c>
      <c r="P123" s="2089"/>
      <c r="Q123" s="2089"/>
      <c r="R123" s="2089"/>
      <c r="S123" s="2089"/>
      <c r="T123" s="2089"/>
      <c r="U123" s="2090"/>
      <c r="V123" s="1208"/>
      <c r="W123" s="1208"/>
      <c r="X123" s="2056"/>
      <c r="Y123" s="2057"/>
      <c r="Z123" s="2057"/>
      <c r="AA123" s="2057"/>
      <c r="AB123" s="2057"/>
      <c r="AC123" s="2057"/>
      <c r="AD123" s="2057"/>
      <c r="AE123" s="2057"/>
      <c r="AF123" s="2057"/>
      <c r="AG123" s="2057"/>
      <c r="AH123" s="2057"/>
      <c r="AI123" s="2057"/>
      <c r="AJ123" s="2057"/>
      <c r="AK123" s="2057"/>
      <c r="AL123" s="2057"/>
      <c r="AM123" s="2057"/>
      <c r="AN123" s="2057"/>
      <c r="AO123" s="2057"/>
      <c r="AP123" s="2057"/>
      <c r="AQ123" s="2057"/>
      <c r="AR123" s="2057"/>
      <c r="AS123" s="2057"/>
      <c r="AT123" s="2057"/>
      <c r="AU123" s="2057"/>
      <c r="AV123" s="2057"/>
      <c r="AW123" s="2057"/>
      <c r="AX123" s="2057"/>
      <c r="AY123" s="2057"/>
      <c r="AZ123" s="2057"/>
      <c r="BA123" s="2057"/>
      <c r="BB123" s="2057"/>
      <c r="BC123" s="2057"/>
      <c r="BD123" s="2058"/>
      <c r="BE123" s="1215"/>
    </row>
    <row r="124" spans="1:57" ht="15.75" customHeight="1" thickBot="1">
      <c r="A124" s="1208"/>
      <c r="B124" s="2081" t="s">
        <v>2285</v>
      </c>
      <c r="C124" s="2082"/>
      <c r="D124" s="2082"/>
      <c r="E124" s="2082"/>
      <c r="F124" s="2082"/>
      <c r="G124" s="2082"/>
      <c r="H124" s="2082"/>
      <c r="I124" s="2083">
        <v>0</v>
      </c>
      <c r="J124" s="2083"/>
      <c r="K124" s="2083"/>
      <c r="L124" s="2083"/>
      <c r="M124" s="2083"/>
      <c r="N124" s="2083"/>
      <c r="O124" s="2136"/>
      <c r="P124" s="2136"/>
      <c r="Q124" s="2136"/>
      <c r="R124" s="2136"/>
      <c r="S124" s="2136"/>
      <c r="T124" s="2136"/>
      <c r="U124" s="2137"/>
      <c r="V124" s="1208"/>
      <c r="W124" s="1208"/>
      <c r="X124" s="2056"/>
      <c r="Y124" s="2057"/>
      <c r="Z124" s="2057"/>
      <c r="AA124" s="2057"/>
      <c r="AB124" s="2057"/>
      <c r="AC124" s="2057"/>
      <c r="AD124" s="2057"/>
      <c r="AE124" s="2057"/>
      <c r="AF124" s="2057"/>
      <c r="AG124" s="2057"/>
      <c r="AH124" s="2057"/>
      <c r="AI124" s="2057"/>
      <c r="AJ124" s="2057"/>
      <c r="AK124" s="2057"/>
      <c r="AL124" s="2057"/>
      <c r="AM124" s="2057"/>
      <c r="AN124" s="2057"/>
      <c r="AO124" s="2057"/>
      <c r="AP124" s="2057"/>
      <c r="AQ124" s="2057"/>
      <c r="AR124" s="2057"/>
      <c r="AS124" s="2057"/>
      <c r="AT124" s="2057"/>
      <c r="AU124" s="2057"/>
      <c r="AV124" s="2057"/>
      <c r="AW124" s="2057"/>
      <c r="AX124" s="2057"/>
      <c r="AY124" s="2057"/>
      <c r="AZ124" s="2057"/>
      <c r="BA124" s="2057"/>
      <c r="BB124" s="2057"/>
      <c r="BC124" s="2057"/>
      <c r="BD124" s="205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6"/>
      <c r="Y125" s="2057"/>
      <c r="Z125" s="2057"/>
      <c r="AA125" s="2057"/>
      <c r="AB125" s="2057"/>
      <c r="AC125" s="2057"/>
      <c r="AD125" s="2057"/>
      <c r="AE125" s="2057"/>
      <c r="AF125" s="2057"/>
      <c r="AG125" s="2057"/>
      <c r="AH125" s="2057"/>
      <c r="AI125" s="2057"/>
      <c r="AJ125" s="2057"/>
      <c r="AK125" s="2057"/>
      <c r="AL125" s="2057"/>
      <c r="AM125" s="2057"/>
      <c r="AN125" s="2057"/>
      <c r="AO125" s="2057"/>
      <c r="AP125" s="2057"/>
      <c r="AQ125" s="2057"/>
      <c r="AR125" s="2057"/>
      <c r="AS125" s="2057"/>
      <c r="AT125" s="2057"/>
      <c r="AU125" s="2057"/>
      <c r="AV125" s="2057"/>
      <c r="AW125" s="2057"/>
      <c r="AX125" s="2057"/>
      <c r="AY125" s="2057"/>
      <c r="AZ125" s="2057"/>
      <c r="BA125" s="2057"/>
      <c r="BB125" s="2057"/>
      <c r="BC125" s="2057"/>
      <c r="BD125" s="2058"/>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6"/>
      <c r="Y126" s="2057"/>
      <c r="Z126" s="2057"/>
      <c r="AA126" s="2057"/>
      <c r="AB126" s="2057"/>
      <c r="AC126" s="2057"/>
      <c r="AD126" s="2057"/>
      <c r="AE126" s="2057"/>
      <c r="AF126" s="2057"/>
      <c r="AG126" s="2057"/>
      <c r="AH126" s="2057"/>
      <c r="AI126" s="2057"/>
      <c r="AJ126" s="2057"/>
      <c r="AK126" s="2057"/>
      <c r="AL126" s="2057"/>
      <c r="AM126" s="2057"/>
      <c r="AN126" s="2057"/>
      <c r="AO126" s="2057"/>
      <c r="AP126" s="2057"/>
      <c r="AQ126" s="2057"/>
      <c r="AR126" s="2057"/>
      <c r="AS126" s="2057"/>
      <c r="AT126" s="2057"/>
      <c r="AU126" s="2057"/>
      <c r="AV126" s="2057"/>
      <c r="AW126" s="2057"/>
      <c r="AX126" s="2057"/>
      <c r="AY126" s="2057"/>
      <c r="AZ126" s="2057"/>
      <c r="BA126" s="2057"/>
      <c r="BB126" s="2057"/>
      <c r="BC126" s="2057"/>
      <c r="BD126" s="205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6"/>
      <c r="Y127" s="2057"/>
      <c r="Z127" s="2057"/>
      <c r="AA127" s="2057"/>
      <c r="AB127" s="2057"/>
      <c r="AC127" s="2057"/>
      <c r="AD127" s="2057"/>
      <c r="AE127" s="2057"/>
      <c r="AF127" s="2057"/>
      <c r="AG127" s="2057"/>
      <c r="AH127" s="2057"/>
      <c r="AI127" s="2057"/>
      <c r="AJ127" s="2057"/>
      <c r="AK127" s="2057"/>
      <c r="AL127" s="2057"/>
      <c r="AM127" s="2057"/>
      <c r="AN127" s="2057"/>
      <c r="AO127" s="2057"/>
      <c r="AP127" s="2057"/>
      <c r="AQ127" s="2057"/>
      <c r="AR127" s="2057"/>
      <c r="AS127" s="2057"/>
      <c r="AT127" s="2057"/>
      <c r="AU127" s="2057"/>
      <c r="AV127" s="2057"/>
      <c r="AW127" s="2057"/>
      <c r="AX127" s="2057"/>
      <c r="AY127" s="2057"/>
      <c r="AZ127" s="2057"/>
      <c r="BA127" s="2057"/>
      <c r="BB127" s="2057"/>
      <c r="BC127" s="2057"/>
      <c r="BD127" s="2058"/>
      <c r="BE127" s="1215"/>
    </row>
    <row r="128" spans="1:57" ht="15.75" customHeight="1">
      <c r="A128" s="1208"/>
      <c r="B128" s="2116" t="s">
        <v>2300</v>
      </c>
      <c r="C128" s="2117"/>
      <c r="D128" s="2117"/>
      <c r="E128" s="2117"/>
      <c r="F128" s="2117"/>
      <c r="G128" s="2117"/>
      <c r="H128" s="2117"/>
      <c r="I128" s="2117"/>
      <c r="J128" s="2117"/>
      <c r="K128" s="2117"/>
      <c r="L128" s="2117"/>
      <c r="M128" s="2117"/>
      <c r="N128" s="2117"/>
      <c r="O128" s="2117"/>
      <c r="P128" s="2117"/>
      <c r="Q128" s="2117"/>
      <c r="R128" s="2117"/>
      <c r="S128" s="2117"/>
      <c r="T128" s="2117"/>
      <c r="U128" s="2118"/>
      <c r="V128" s="1208"/>
      <c r="W128" s="1208"/>
      <c r="X128" s="2056"/>
      <c r="Y128" s="2057"/>
      <c r="Z128" s="2057"/>
      <c r="AA128" s="2057"/>
      <c r="AB128" s="2057"/>
      <c r="AC128" s="2057"/>
      <c r="AD128" s="2057"/>
      <c r="AE128" s="2057"/>
      <c r="AF128" s="2057"/>
      <c r="AG128" s="2057"/>
      <c r="AH128" s="2057"/>
      <c r="AI128" s="2057"/>
      <c r="AJ128" s="2057"/>
      <c r="AK128" s="2057"/>
      <c r="AL128" s="2057"/>
      <c r="AM128" s="2057"/>
      <c r="AN128" s="2057"/>
      <c r="AO128" s="2057"/>
      <c r="AP128" s="2057"/>
      <c r="AQ128" s="2057"/>
      <c r="AR128" s="2057"/>
      <c r="AS128" s="2057"/>
      <c r="AT128" s="2057"/>
      <c r="AU128" s="2057"/>
      <c r="AV128" s="2057"/>
      <c r="AW128" s="2057"/>
      <c r="AX128" s="2057"/>
      <c r="AY128" s="2057"/>
      <c r="AZ128" s="2057"/>
      <c r="BA128" s="2057"/>
      <c r="BB128" s="2057"/>
      <c r="BC128" s="2057"/>
      <c r="BD128" s="2058"/>
      <c r="BE128" s="1215"/>
    </row>
    <row r="129" spans="1:57" ht="15.75" customHeight="1">
      <c r="A129" s="1208"/>
      <c r="B129" s="2053"/>
      <c r="C129" s="2054"/>
      <c r="D129" s="2054"/>
      <c r="E129" s="2054"/>
      <c r="F129" s="2054"/>
      <c r="G129" s="2054"/>
      <c r="H129" s="2054"/>
      <c r="I129" s="2091" t="s">
        <v>2288</v>
      </c>
      <c r="J129" s="2091"/>
      <c r="K129" s="2091"/>
      <c r="L129" s="2091"/>
      <c r="M129" s="2091"/>
      <c r="N129" s="2091"/>
      <c r="O129" s="2091"/>
      <c r="P129" s="2091" t="s">
        <v>2287</v>
      </c>
      <c r="Q129" s="2091"/>
      <c r="R129" s="2091"/>
      <c r="S129" s="2091"/>
      <c r="T129" s="2091"/>
      <c r="U129" s="2092"/>
      <c r="V129" s="1208"/>
      <c r="W129" s="1208"/>
      <c r="X129" s="2056"/>
      <c r="Y129" s="2057"/>
      <c r="Z129" s="2057"/>
      <c r="AA129" s="2057"/>
      <c r="AB129" s="2057"/>
      <c r="AC129" s="2057"/>
      <c r="AD129" s="2057"/>
      <c r="AE129" s="2057"/>
      <c r="AF129" s="2057"/>
      <c r="AG129" s="2057"/>
      <c r="AH129" s="2057"/>
      <c r="AI129" s="2057"/>
      <c r="AJ129" s="2057"/>
      <c r="AK129" s="2057"/>
      <c r="AL129" s="2057"/>
      <c r="AM129" s="2057"/>
      <c r="AN129" s="2057"/>
      <c r="AO129" s="2057"/>
      <c r="AP129" s="2057"/>
      <c r="AQ129" s="2057"/>
      <c r="AR129" s="2057"/>
      <c r="AS129" s="2057"/>
      <c r="AT129" s="2057"/>
      <c r="AU129" s="2057"/>
      <c r="AV129" s="2057"/>
      <c r="AW129" s="2057"/>
      <c r="AX129" s="2057"/>
      <c r="AY129" s="2057"/>
      <c r="AZ129" s="2057"/>
      <c r="BA129" s="2057"/>
      <c r="BB129" s="2057"/>
      <c r="BC129" s="2057"/>
      <c r="BD129" s="2058"/>
      <c r="BE129" s="1215"/>
    </row>
    <row r="130" spans="1:57" ht="15.75" customHeight="1">
      <c r="A130" s="1208"/>
      <c r="B130" s="2053"/>
      <c r="C130" s="2054"/>
      <c r="D130" s="2054"/>
      <c r="E130" s="2054"/>
      <c r="F130" s="2054"/>
      <c r="G130" s="2054"/>
      <c r="H130" s="2054"/>
      <c r="I130" s="2091"/>
      <c r="J130" s="2091"/>
      <c r="K130" s="2091"/>
      <c r="L130" s="2091"/>
      <c r="M130" s="2091"/>
      <c r="N130" s="2091"/>
      <c r="O130" s="2091"/>
      <c r="P130" s="2091"/>
      <c r="Q130" s="2091"/>
      <c r="R130" s="2091"/>
      <c r="S130" s="2091"/>
      <c r="T130" s="2091"/>
      <c r="U130" s="2092"/>
      <c r="V130" s="1208"/>
      <c r="W130" s="1208"/>
      <c r="X130" s="2056"/>
      <c r="Y130" s="2057"/>
      <c r="Z130" s="2057"/>
      <c r="AA130" s="2057"/>
      <c r="AB130" s="2057"/>
      <c r="AC130" s="2057"/>
      <c r="AD130" s="2057"/>
      <c r="AE130" s="2057"/>
      <c r="AF130" s="2057"/>
      <c r="AG130" s="2057"/>
      <c r="AH130" s="2057"/>
      <c r="AI130" s="2057"/>
      <c r="AJ130" s="2057"/>
      <c r="AK130" s="2057"/>
      <c r="AL130" s="2057"/>
      <c r="AM130" s="2057"/>
      <c r="AN130" s="2057"/>
      <c r="AO130" s="2057"/>
      <c r="AP130" s="2057"/>
      <c r="AQ130" s="2057"/>
      <c r="AR130" s="2057"/>
      <c r="AS130" s="2057"/>
      <c r="AT130" s="2057"/>
      <c r="AU130" s="2057"/>
      <c r="AV130" s="2057"/>
      <c r="AW130" s="2057"/>
      <c r="AX130" s="2057"/>
      <c r="AY130" s="2057"/>
      <c r="AZ130" s="2057"/>
      <c r="BA130" s="2057"/>
      <c r="BB130" s="2057"/>
      <c r="BC130" s="2057"/>
      <c r="BD130" s="2058"/>
      <c r="BE130" s="1215"/>
    </row>
    <row r="131" spans="1:57" ht="15.75" customHeight="1">
      <c r="A131" s="1208"/>
      <c r="B131" s="2087" t="s">
        <v>2286</v>
      </c>
      <c r="C131" s="2088"/>
      <c r="D131" s="2088"/>
      <c r="E131" s="2088"/>
      <c r="F131" s="2088"/>
      <c r="G131" s="2088"/>
      <c r="H131" s="2088"/>
      <c r="I131" s="2089">
        <v>0</v>
      </c>
      <c r="J131" s="2089"/>
      <c r="K131" s="2089"/>
      <c r="L131" s="2089"/>
      <c r="M131" s="2089"/>
      <c r="N131" s="2089"/>
      <c r="O131" s="2089"/>
      <c r="P131" s="2089">
        <v>0</v>
      </c>
      <c r="Q131" s="2089"/>
      <c r="R131" s="2089"/>
      <c r="S131" s="2089"/>
      <c r="T131" s="2089"/>
      <c r="U131" s="2090"/>
      <c r="V131" s="1208"/>
      <c r="W131" s="1208"/>
      <c r="X131" s="2056"/>
      <c r="Y131" s="2057"/>
      <c r="Z131" s="2057"/>
      <c r="AA131" s="2057"/>
      <c r="AB131" s="2057"/>
      <c r="AC131" s="2057"/>
      <c r="AD131" s="2057"/>
      <c r="AE131" s="2057"/>
      <c r="AF131" s="2057"/>
      <c r="AG131" s="2057"/>
      <c r="AH131" s="2057"/>
      <c r="AI131" s="2057"/>
      <c r="AJ131" s="2057"/>
      <c r="AK131" s="2057"/>
      <c r="AL131" s="2057"/>
      <c r="AM131" s="2057"/>
      <c r="AN131" s="2057"/>
      <c r="AO131" s="2057"/>
      <c r="AP131" s="2057"/>
      <c r="AQ131" s="2057"/>
      <c r="AR131" s="2057"/>
      <c r="AS131" s="2057"/>
      <c r="AT131" s="2057"/>
      <c r="AU131" s="2057"/>
      <c r="AV131" s="2057"/>
      <c r="AW131" s="2057"/>
      <c r="AX131" s="2057"/>
      <c r="AY131" s="2057"/>
      <c r="AZ131" s="2057"/>
      <c r="BA131" s="2057"/>
      <c r="BB131" s="2057"/>
      <c r="BC131" s="2057"/>
      <c r="BD131" s="2058"/>
      <c r="BE131" s="1215"/>
    </row>
    <row r="132" spans="1:57" ht="15.75" customHeight="1" thickBot="1">
      <c r="A132" s="1208"/>
      <c r="B132" s="2081" t="s">
        <v>2285</v>
      </c>
      <c r="C132" s="2082"/>
      <c r="D132" s="2082"/>
      <c r="E132" s="2082"/>
      <c r="F132" s="2082"/>
      <c r="G132" s="2082"/>
      <c r="H132" s="2082"/>
      <c r="I132" s="2083">
        <v>0</v>
      </c>
      <c r="J132" s="2083"/>
      <c r="K132" s="2083"/>
      <c r="L132" s="2083"/>
      <c r="M132" s="2083"/>
      <c r="N132" s="2083"/>
      <c r="O132" s="2083"/>
      <c r="P132" s="2083">
        <v>0</v>
      </c>
      <c r="Q132" s="2083"/>
      <c r="R132" s="2083"/>
      <c r="S132" s="2083"/>
      <c r="T132" s="2083"/>
      <c r="U132" s="2084"/>
      <c r="V132" s="1208"/>
      <c r="W132" s="1208"/>
      <c r="X132" s="2059"/>
      <c r="Y132" s="2060"/>
      <c r="Z132" s="2060"/>
      <c r="AA132" s="2060"/>
      <c r="AB132" s="2060"/>
      <c r="AC132" s="2060"/>
      <c r="AD132" s="2060"/>
      <c r="AE132" s="2060"/>
      <c r="AF132" s="2060"/>
      <c r="AG132" s="2060"/>
      <c r="AH132" s="2060"/>
      <c r="AI132" s="2060"/>
      <c r="AJ132" s="2060"/>
      <c r="AK132" s="2060"/>
      <c r="AL132" s="2060"/>
      <c r="AM132" s="2060"/>
      <c r="AN132" s="2060"/>
      <c r="AO132" s="2060"/>
      <c r="AP132" s="2060"/>
      <c r="AQ132" s="2060"/>
      <c r="AR132" s="2060"/>
      <c r="AS132" s="2060"/>
      <c r="AT132" s="2060"/>
      <c r="AU132" s="2060"/>
      <c r="AV132" s="2060"/>
      <c r="AW132" s="2060"/>
      <c r="AX132" s="2060"/>
      <c r="AY132" s="2060"/>
      <c r="AZ132" s="2060"/>
      <c r="BA132" s="2060"/>
      <c r="BB132" s="2060"/>
      <c r="BC132" s="2060"/>
      <c r="BD132" s="206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8" t="s">
        <v>2299</v>
      </c>
      <c r="C134" s="2109"/>
      <c r="D134" s="2109"/>
      <c r="E134" s="2109"/>
      <c r="F134" s="2109"/>
      <c r="G134" s="2109"/>
      <c r="H134" s="2109"/>
      <c r="I134" s="2109"/>
      <c r="J134" s="2109"/>
      <c r="K134" s="2109"/>
      <c r="L134" s="2109"/>
      <c r="M134" s="2109"/>
      <c r="N134" s="2109"/>
      <c r="O134" s="2109"/>
      <c r="P134" s="2109"/>
      <c r="Q134" s="2109"/>
      <c r="R134" s="2109"/>
      <c r="S134" s="2109"/>
      <c r="T134" s="2109"/>
      <c r="U134" s="2109"/>
      <c r="V134" s="2109"/>
      <c r="W134" s="2109"/>
      <c r="X134" s="2109"/>
      <c r="Y134" s="2109"/>
      <c r="Z134" s="2109"/>
      <c r="AA134" s="2109"/>
      <c r="AB134" s="2109"/>
      <c r="AC134" s="2109"/>
      <c r="AD134" s="2109"/>
      <c r="AE134" s="2109"/>
      <c r="AF134" s="2109"/>
      <c r="AG134" s="2109"/>
      <c r="AH134" s="2096" t="s">
        <v>544</v>
      </c>
      <c r="AI134" s="2096"/>
      <c r="AJ134" s="2096"/>
      <c r="AK134" s="2096"/>
      <c r="AL134" s="2096"/>
      <c r="AM134" s="2096"/>
      <c r="AN134" s="2096"/>
      <c r="AO134" s="2096"/>
      <c r="AP134" s="2096"/>
      <c r="AQ134" s="2096"/>
      <c r="AR134" s="2096"/>
      <c r="AS134" s="2096"/>
      <c r="AT134" s="2096"/>
      <c r="AU134" s="2096"/>
      <c r="AV134" s="2096"/>
      <c r="AW134" s="2096"/>
      <c r="AX134" s="2097"/>
      <c r="AY134" s="1208"/>
      <c r="AZ134" s="1208"/>
      <c r="BA134" s="1208"/>
      <c r="BB134" s="1208"/>
      <c r="BC134" s="1208"/>
      <c r="BD134" s="1208"/>
      <c r="BE134" s="1215"/>
    </row>
    <row r="135" spans="1:57" ht="15.75" customHeight="1" thickBot="1">
      <c r="A135" s="1208"/>
      <c r="B135" s="2093" t="s">
        <v>2298</v>
      </c>
      <c r="C135" s="2094"/>
      <c r="D135" s="2094"/>
      <c r="E135" s="2094"/>
      <c r="F135" s="2094"/>
      <c r="G135" s="2094"/>
      <c r="H135" s="2094"/>
      <c r="I135" s="2094"/>
      <c r="J135" s="2094"/>
      <c r="K135" s="2094"/>
      <c r="L135" s="2094"/>
      <c r="M135" s="2094"/>
      <c r="N135" s="2094"/>
      <c r="O135" s="2094"/>
      <c r="P135" s="2094"/>
      <c r="Q135" s="2094"/>
      <c r="R135" s="2094"/>
      <c r="S135" s="2094"/>
      <c r="T135" s="2094"/>
      <c r="U135" s="2094"/>
      <c r="V135" s="2094"/>
      <c r="W135" s="2094"/>
      <c r="X135" s="2094"/>
      <c r="Y135" s="2094"/>
      <c r="Z135" s="2094"/>
      <c r="AA135" s="2094"/>
      <c r="AB135" s="2094"/>
      <c r="AC135" s="2094"/>
      <c r="AD135" s="2094"/>
      <c r="AE135" s="2094"/>
      <c r="AF135" s="2094"/>
      <c r="AG135" s="2095"/>
      <c r="AH135" s="2110"/>
      <c r="AI135" s="2111"/>
      <c r="AJ135" s="2111"/>
      <c r="AK135" s="2111"/>
      <c r="AL135" s="2111"/>
      <c r="AM135" s="2111"/>
      <c r="AN135" s="2111"/>
      <c r="AO135" s="2111"/>
      <c r="AP135" s="2111"/>
      <c r="AQ135" s="2111"/>
      <c r="AR135" s="2111"/>
      <c r="AS135" s="2111"/>
      <c r="AT135" s="2111"/>
      <c r="AU135" s="2111"/>
      <c r="AV135" s="2111"/>
      <c r="AW135" s="2111"/>
      <c r="AX135" s="2112"/>
      <c r="AY135" s="1208"/>
      <c r="AZ135" s="1208"/>
      <c r="BA135" s="1208"/>
      <c r="BB135" s="1208"/>
      <c r="BC135" s="1208"/>
      <c r="BD135" s="1208"/>
      <c r="BE135" s="1215"/>
    </row>
    <row r="136" spans="1:57" ht="15.75" customHeight="1">
      <c r="A136" s="1208"/>
      <c r="B136" s="2093" t="s">
        <v>2297</v>
      </c>
      <c r="C136" s="2094"/>
      <c r="D136" s="2094"/>
      <c r="E136" s="2094"/>
      <c r="F136" s="2094"/>
      <c r="G136" s="2094"/>
      <c r="H136" s="2094"/>
      <c r="I136" s="2094"/>
      <c r="J136" s="2094"/>
      <c r="K136" s="2094"/>
      <c r="L136" s="2094"/>
      <c r="M136" s="2094"/>
      <c r="N136" s="2094"/>
      <c r="O136" s="2094"/>
      <c r="P136" s="2094"/>
      <c r="Q136" s="2094"/>
      <c r="R136" s="2094"/>
      <c r="S136" s="2094"/>
      <c r="T136" s="2094"/>
      <c r="U136" s="2094"/>
      <c r="V136" s="2094"/>
      <c r="W136" s="2094"/>
      <c r="X136" s="2094"/>
      <c r="Y136" s="2094"/>
      <c r="Z136" s="2094"/>
      <c r="AA136" s="2094"/>
      <c r="AB136" s="2094"/>
      <c r="AC136" s="2094"/>
      <c r="AD136" s="2094"/>
      <c r="AE136" s="2094"/>
      <c r="AF136" s="2094"/>
      <c r="AG136" s="2095"/>
      <c r="AH136" s="2096" t="s">
        <v>544</v>
      </c>
      <c r="AI136" s="2096"/>
      <c r="AJ136" s="2096"/>
      <c r="AK136" s="2096"/>
      <c r="AL136" s="2096"/>
      <c r="AM136" s="2096"/>
      <c r="AN136" s="2096"/>
      <c r="AO136" s="2096"/>
      <c r="AP136" s="2096"/>
      <c r="AQ136" s="2096"/>
      <c r="AR136" s="2096"/>
      <c r="AS136" s="2096"/>
      <c r="AT136" s="2096"/>
      <c r="AU136" s="2096"/>
      <c r="AV136" s="2096"/>
      <c r="AW136" s="2096"/>
      <c r="AX136" s="2097"/>
      <c r="AY136" s="1208"/>
      <c r="AZ136" s="1208"/>
      <c r="BA136" s="1208"/>
      <c r="BB136" s="1208"/>
      <c r="BC136" s="1208"/>
      <c r="BD136" s="1208"/>
      <c r="BE136" s="1215"/>
    </row>
    <row r="137" spans="1:57" ht="15.75" customHeight="1">
      <c r="A137" s="1208"/>
      <c r="B137" s="2098" t="s">
        <v>2296</v>
      </c>
      <c r="C137" s="2099"/>
      <c r="D137" s="2099"/>
      <c r="E137" s="2099"/>
      <c r="F137" s="2099"/>
      <c r="G137" s="2099"/>
      <c r="H137" s="2099"/>
      <c r="I137" s="2099"/>
      <c r="J137" s="2099"/>
      <c r="K137" s="2099"/>
      <c r="L137" s="2099"/>
      <c r="M137" s="2099"/>
      <c r="N137" s="2099"/>
      <c r="O137" s="2099"/>
      <c r="P137" s="2099"/>
      <c r="Q137" s="2099"/>
      <c r="R137" s="2100" t="s">
        <v>2295</v>
      </c>
      <c r="S137" s="2100"/>
      <c r="T137" s="2100"/>
      <c r="U137" s="2100"/>
      <c r="V137" s="2100"/>
      <c r="W137" s="2100"/>
      <c r="X137" s="2100"/>
      <c r="Y137" s="2100"/>
      <c r="Z137" s="2100"/>
      <c r="AA137" s="2100"/>
      <c r="AB137" s="2100"/>
      <c r="AC137" s="2100"/>
      <c r="AD137" s="2100"/>
      <c r="AE137" s="2100"/>
      <c r="AF137" s="2100"/>
      <c r="AG137" s="2100"/>
      <c r="AH137" s="2100"/>
      <c r="AI137" s="2100"/>
      <c r="AJ137" s="2100"/>
      <c r="AK137" s="2100"/>
      <c r="AL137" s="2100"/>
      <c r="AM137" s="2100"/>
      <c r="AN137" s="2100"/>
      <c r="AO137" s="2100"/>
      <c r="AP137" s="2100"/>
      <c r="AQ137" s="2100"/>
      <c r="AR137" s="2100"/>
      <c r="AS137" s="2100"/>
      <c r="AT137" s="2100"/>
      <c r="AU137" s="2100"/>
      <c r="AV137" s="2100"/>
      <c r="AW137" s="2100"/>
      <c r="AX137" s="2101"/>
      <c r="AY137" s="1208"/>
      <c r="AZ137" s="1208"/>
      <c r="BA137" s="1208"/>
      <c r="BB137" s="1208"/>
      <c r="BC137" s="1208" t="s">
        <v>250</v>
      </c>
      <c r="BD137" s="1208"/>
      <c r="BE137" s="1215"/>
    </row>
    <row r="138" spans="1:57" ht="15.75" customHeight="1">
      <c r="A138" s="1208"/>
      <c r="B138" s="2102" t="s">
        <v>2294</v>
      </c>
      <c r="C138" s="2103"/>
      <c r="D138" s="2103"/>
      <c r="E138" s="2103"/>
      <c r="F138" s="2103"/>
      <c r="G138" s="2103"/>
      <c r="H138" s="2103"/>
      <c r="I138" s="2103"/>
      <c r="J138" s="2103"/>
      <c r="K138" s="2103"/>
      <c r="L138" s="2103"/>
      <c r="M138" s="2103"/>
      <c r="N138" s="2103"/>
      <c r="O138" s="2103"/>
      <c r="P138" s="2103"/>
      <c r="Q138" s="2103"/>
      <c r="R138" s="2103"/>
      <c r="S138" s="2103"/>
      <c r="T138" s="2103"/>
      <c r="U138" s="2103"/>
      <c r="V138" s="2103"/>
      <c r="W138" s="2103"/>
      <c r="X138" s="2103"/>
      <c r="Y138" s="2103"/>
      <c r="Z138" s="2103"/>
      <c r="AA138" s="2103"/>
      <c r="AB138" s="2103"/>
      <c r="AC138" s="2103"/>
      <c r="AD138" s="2103"/>
      <c r="AE138" s="2103"/>
      <c r="AF138" s="2103"/>
      <c r="AG138" s="2103"/>
      <c r="AH138" s="2103"/>
      <c r="AI138" s="2103"/>
      <c r="AJ138" s="2103"/>
      <c r="AK138" s="2103"/>
      <c r="AL138" s="2103"/>
      <c r="AM138" s="2103"/>
      <c r="AN138" s="2103"/>
      <c r="AO138" s="2103"/>
      <c r="AP138" s="2103"/>
      <c r="AQ138" s="2103"/>
      <c r="AR138" s="2103"/>
      <c r="AS138" s="2103"/>
      <c r="AT138" s="2103"/>
      <c r="AU138" s="2103"/>
      <c r="AV138" s="2103"/>
      <c r="AW138" s="2103"/>
      <c r="AX138" s="2104"/>
      <c r="AY138" s="1208"/>
      <c r="AZ138" s="1208"/>
      <c r="BA138" s="1208"/>
      <c r="BB138" s="1208"/>
      <c r="BC138" s="1208"/>
      <c r="BD138" s="1208"/>
      <c r="BE138" s="1215"/>
    </row>
    <row r="139" spans="1:57" ht="15.75" customHeight="1">
      <c r="A139" s="1208"/>
      <c r="B139" s="2102"/>
      <c r="C139" s="2103"/>
      <c r="D139" s="2103"/>
      <c r="E139" s="2103"/>
      <c r="F139" s="2103"/>
      <c r="G139" s="2103"/>
      <c r="H139" s="2103"/>
      <c r="I139" s="2103"/>
      <c r="J139" s="2103"/>
      <c r="K139" s="2103"/>
      <c r="L139" s="2103"/>
      <c r="M139" s="2103"/>
      <c r="N139" s="2103"/>
      <c r="O139" s="2103"/>
      <c r="P139" s="2103"/>
      <c r="Q139" s="2103"/>
      <c r="R139" s="2103"/>
      <c r="S139" s="2103"/>
      <c r="T139" s="2103"/>
      <c r="U139" s="2103"/>
      <c r="V139" s="2103"/>
      <c r="W139" s="2103"/>
      <c r="X139" s="2103"/>
      <c r="Y139" s="2103"/>
      <c r="Z139" s="2103"/>
      <c r="AA139" s="2103"/>
      <c r="AB139" s="2103"/>
      <c r="AC139" s="2103"/>
      <c r="AD139" s="2103"/>
      <c r="AE139" s="2103"/>
      <c r="AF139" s="2103"/>
      <c r="AG139" s="2103"/>
      <c r="AH139" s="2103"/>
      <c r="AI139" s="2103"/>
      <c r="AJ139" s="2103"/>
      <c r="AK139" s="2103"/>
      <c r="AL139" s="2103"/>
      <c r="AM139" s="2103"/>
      <c r="AN139" s="2103"/>
      <c r="AO139" s="2103"/>
      <c r="AP139" s="2103"/>
      <c r="AQ139" s="2103"/>
      <c r="AR139" s="2103"/>
      <c r="AS139" s="2103"/>
      <c r="AT139" s="2103"/>
      <c r="AU139" s="2103"/>
      <c r="AV139" s="2103"/>
      <c r="AW139" s="2103"/>
      <c r="AX139" s="2104"/>
      <c r="AY139" s="1208"/>
      <c r="AZ139" s="1208"/>
      <c r="BA139" s="1208"/>
      <c r="BB139" s="1208"/>
      <c r="BC139" s="1208"/>
      <c r="BD139" s="1208"/>
      <c r="BE139" s="1215"/>
    </row>
    <row r="140" spans="1:57" ht="15.75" customHeight="1">
      <c r="A140" s="1208"/>
      <c r="B140" s="2102"/>
      <c r="C140" s="2103"/>
      <c r="D140" s="2103"/>
      <c r="E140" s="2103"/>
      <c r="F140" s="2103"/>
      <c r="G140" s="2103"/>
      <c r="H140" s="2103"/>
      <c r="I140" s="2103"/>
      <c r="J140" s="2103"/>
      <c r="K140" s="2103"/>
      <c r="L140" s="2103"/>
      <c r="M140" s="2103"/>
      <c r="N140" s="2103"/>
      <c r="O140" s="2103"/>
      <c r="P140" s="2103"/>
      <c r="Q140" s="2103"/>
      <c r="R140" s="2103"/>
      <c r="S140" s="2103"/>
      <c r="T140" s="2103"/>
      <c r="U140" s="2103"/>
      <c r="V140" s="2103"/>
      <c r="W140" s="2103"/>
      <c r="X140" s="2103"/>
      <c r="Y140" s="2103"/>
      <c r="Z140" s="2103"/>
      <c r="AA140" s="2103"/>
      <c r="AB140" s="2103"/>
      <c r="AC140" s="2103"/>
      <c r="AD140" s="2103"/>
      <c r="AE140" s="2103"/>
      <c r="AF140" s="2103"/>
      <c r="AG140" s="2103"/>
      <c r="AH140" s="2103"/>
      <c r="AI140" s="2103"/>
      <c r="AJ140" s="2103"/>
      <c r="AK140" s="2103"/>
      <c r="AL140" s="2103"/>
      <c r="AM140" s="2103"/>
      <c r="AN140" s="2103"/>
      <c r="AO140" s="2103"/>
      <c r="AP140" s="2103"/>
      <c r="AQ140" s="2103"/>
      <c r="AR140" s="2103"/>
      <c r="AS140" s="2103"/>
      <c r="AT140" s="2103"/>
      <c r="AU140" s="2103"/>
      <c r="AV140" s="2103"/>
      <c r="AW140" s="2103"/>
      <c r="AX140" s="2104"/>
      <c r="AY140" s="1208"/>
      <c r="AZ140" s="1208"/>
      <c r="BA140" s="1208"/>
      <c r="BB140" s="1208"/>
      <c r="BC140" s="1208"/>
      <c r="BD140" s="1208"/>
      <c r="BE140" s="1215"/>
    </row>
    <row r="141" spans="1:57" ht="15.75" customHeight="1">
      <c r="A141" s="1208"/>
      <c r="B141" s="2102"/>
      <c r="C141" s="2103"/>
      <c r="D141" s="2103"/>
      <c r="E141" s="2103"/>
      <c r="F141" s="2103"/>
      <c r="G141" s="2103"/>
      <c r="H141" s="2103"/>
      <c r="I141" s="2103"/>
      <c r="J141" s="2103"/>
      <c r="K141" s="2103"/>
      <c r="L141" s="2103"/>
      <c r="M141" s="2103"/>
      <c r="N141" s="2103"/>
      <c r="O141" s="2103"/>
      <c r="P141" s="2103"/>
      <c r="Q141" s="2103"/>
      <c r="R141" s="2103"/>
      <c r="S141" s="2103"/>
      <c r="T141" s="2103"/>
      <c r="U141" s="2103"/>
      <c r="V141" s="2103"/>
      <c r="W141" s="2103"/>
      <c r="X141" s="2103"/>
      <c r="Y141" s="2103"/>
      <c r="Z141" s="2103"/>
      <c r="AA141" s="2103"/>
      <c r="AB141" s="2103"/>
      <c r="AC141" s="2103"/>
      <c r="AD141" s="2103"/>
      <c r="AE141" s="2103"/>
      <c r="AF141" s="2103"/>
      <c r="AG141" s="2103"/>
      <c r="AH141" s="2103"/>
      <c r="AI141" s="2103"/>
      <c r="AJ141" s="2103"/>
      <c r="AK141" s="2103"/>
      <c r="AL141" s="2103"/>
      <c r="AM141" s="2103"/>
      <c r="AN141" s="2103"/>
      <c r="AO141" s="2103"/>
      <c r="AP141" s="2103"/>
      <c r="AQ141" s="2103"/>
      <c r="AR141" s="2103"/>
      <c r="AS141" s="2103"/>
      <c r="AT141" s="2103"/>
      <c r="AU141" s="2103"/>
      <c r="AV141" s="2103"/>
      <c r="AW141" s="2103"/>
      <c r="AX141" s="2104"/>
      <c r="AY141" s="1208"/>
      <c r="AZ141" s="1208"/>
      <c r="BA141" s="1208"/>
      <c r="BB141" s="1208"/>
      <c r="BC141" s="1208"/>
      <c r="BD141" s="1208"/>
      <c r="BE141" s="1215"/>
    </row>
    <row r="142" spans="1:57" ht="15.75" customHeight="1">
      <c r="A142" s="1208"/>
      <c r="B142" s="2102"/>
      <c r="C142" s="2103"/>
      <c r="D142" s="2103"/>
      <c r="E142" s="2103"/>
      <c r="F142" s="2103"/>
      <c r="G142" s="2103"/>
      <c r="H142" s="2103"/>
      <c r="I142" s="2103"/>
      <c r="J142" s="2103"/>
      <c r="K142" s="2103"/>
      <c r="L142" s="2103"/>
      <c r="M142" s="2103"/>
      <c r="N142" s="2103"/>
      <c r="O142" s="2103"/>
      <c r="P142" s="2103"/>
      <c r="Q142" s="2103"/>
      <c r="R142" s="2103"/>
      <c r="S142" s="2103"/>
      <c r="T142" s="2103"/>
      <c r="U142" s="2103"/>
      <c r="V142" s="2103"/>
      <c r="W142" s="2103"/>
      <c r="X142" s="2103"/>
      <c r="Y142" s="2103"/>
      <c r="Z142" s="2103"/>
      <c r="AA142" s="2103"/>
      <c r="AB142" s="2103"/>
      <c r="AC142" s="2103"/>
      <c r="AD142" s="2103"/>
      <c r="AE142" s="2103"/>
      <c r="AF142" s="2103"/>
      <c r="AG142" s="2103"/>
      <c r="AH142" s="2103"/>
      <c r="AI142" s="2103"/>
      <c r="AJ142" s="2103"/>
      <c r="AK142" s="2103"/>
      <c r="AL142" s="2103"/>
      <c r="AM142" s="2103"/>
      <c r="AN142" s="2103"/>
      <c r="AO142" s="2103"/>
      <c r="AP142" s="2103"/>
      <c r="AQ142" s="2103"/>
      <c r="AR142" s="2103"/>
      <c r="AS142" s="2103"/>
      <c r="AT142" s="2103"/>
      <c r="AU142" s="2103"/>
      <c r="AV142" s="2103"/>
      <c r="AW142" s="2103"/>
      <c r="AX142" s="2104"/>
      <c r="AY142" s="1208"/>
      <c r="AZ142" s="1208"/>
      <c r="BA142" s="1208"/>
      <c r="BB142" s="1208"/>
      <c r="BC142" s="1208"/>
      <c r="BD142" s="1208"/>
      <c r="BE142" s="1215"/>
    </row>
    <row r="143" spans="1:57" ht="15.75" customHeight="1">
      <c r="A143" s="1208"/>
      <c r="B143" s="2102"/>
      <c r="C143" s="2103"/>
      <c r="D143" s="2103"/>
      <c r="E143" s="2103"/>
      <c r="F143" s="2103"/>
      <c r="G143" s="2103"/>
      <c r="H143" s="2103"/>
      <c r="I143" s="2103"/>
      <c r="J143" s="2103"/>
      <c r="K143" s="2103"/>
      <c r="L143" s="2103"/>
      <c r="M143" s="2103"/>
      <c r="N143" s="2103"/>
      <c r="O143" s="2103"/>
      <c r="P143" s="2103"/>
      <c r="Q143" s="2103"/>
      <c r="R143" s="2103"/>
      <c r="S143" s="2103"/>
      <c r="T143" s="2103"/>
      <c r="U143" s="2103"/>
      <c r="V143" s="2103"/>
      <c r="W143" s="2103"/>
      <c r="X143" s="2103"/>
      <c r="Y143" s="2103"/>
      <c r="Z143" s="2103"/>
      <c r="AA143" s="2103"/>
      <c r="AB143" s="2103"/>
      <c r="AC143" s="2103"/>
      <c r="AD143" s="2103"/>
      <c r="AE143" s="2103"/>
      <c r="AF143" s="2103"/>
      <c r="AG143" s="2103"/>
      <c r="AH143" s="2103"/>
      <c r="AI143" s="2103"/>
      <c r="AJ143" s="2103"/>
      <c r="AK143" s="2103"/>
      <c r="AL143" s="2103"/>
      <c r="AM143" s="2103"/>
      <c r="AN143" s="2103"/>
      <c r="AO143" s="2103"/>
      <c r="AP143" s="2103"/>
      <c r="AQ143" s="2103"/>
      <c r="AR143" s="2103"/>
      <c r="AS143" s="2103"/>
      <c r="AT143" s="2103"/>
      <c r="AU143" s="2103"/>
      <c r="AV143" s="2103"/>
      <c r="AW143" s="2103"/>
      <c r="AX143" s="2104"/>
      <c r="AY143" s="1208"/>
      <c r="AZ143" s="1208"/>
      <c r="BA143" s="1208"/>
      <c r="BB143" s="1208"/>
      <c r="BC143" s="1208"/>
      <c r="BD143" s="1208"/>
      <c r="BE143" s="1215"/>
    </row>
    <row r="144" spans="1:57" ht="15.75" customHeight="1">
      <c r="A144" s="1208"/>
      <c r="B144" s="2102"/>
      <c r="C144" s="2103"/>
      <c r="D144" s="2103"/>
      <c r="E144" s="2103"/>
      <c r="F144" s="2103"/>
      <c r="G144" s="2103"/>
      <c r="H144" s="2103"/>
      <c r="I144" s="2103"/>
      <c r="J144" s="2103"/>
      <c r="K144" s="2103"/>
      <c r="L144" s="2103"/>
      <c r="M144" s="2103"/>
      <c r="N144" s="2103"/>
      <c r="O144" s="2103"/>
      <c r="P144" s="2103"/>
      <c r="Q144" s="2103"/>
      <c r="R144" s="2103"/>
      <c r="S144" s="2103"/>
      <c r="T144" s="2103"/>
      <c r="U144" s="2103"/>
      <c r="V144" s="2103"/>
      <c r="W144" s="2103"/>
      <c r="X144" s="2103"/>
      <c r="Y144" s="2103"/>
      <c r="Z144" s="2103"/>
      <c r="AA144" s="2103"/>
      <c r="AB144" s="2103"/>
      <c r="AC144" s="2103"/>
      <c r="AD144" s="2103"/>
      <c r="AE144" s="2103"/>
      <c r="AF144" s="2103"/>
      <c r="AG144" s="2103"/>
      <c r="AH144" s="2103"/>
      <c r="AI144" s="2103"/>
      <c r="AJ144" s="2103"/>
      <c r="AK144" s="2103"/>
      <c r="AL144" s="2103"/>
      <c r="AM144" s="2103"/>
      <c r="AN144" s="2103"/>
      <c r="AO144" s="2103"/>
      <c r="AP144" s="2103"/>
      <c r="AQ144" s="2103"/>
      <c r="AR144" s="2103"/>
      <c r="AS144" s="2103"/>
      <c r="AT144" s="2103"/>
      <c r="AU144" s="2103"/>
      <c r="AV144" s="2103"/>
      <c r="AW144" s="2103"/>
      <c r="AX144" s="2104"/>
      <c r="AY144" s="1208"/>
      <c r="AZ144" s="1208"/>
      <c r="BA144" s="1208"/>
      <c r="BB144" s="1208"/>
      <c r="BC144" s="1208"/>
      <c r="BD144" s="1208"/>
      <c r="BE144" s="1215"/>
    </row>
    <row r="145" spans="1:57" ht="15.75" customHeight="1">
      <c r="A145" s="1208"/>
      <c r="B145" s="2102"/>
      <c r="C145" s="2103"/>
      <c r="D145" s="2103"/>
      <c r="E145" s="2103"/>
      <c r="F145" s="2103"/>
      <c r="G145" s="2103"/>
      <c r="H145" s="2103"/>
      <c r="I145" s="2103"/>
      <c r="J145" s="2103"/>
      <c r="K145" s="2103"/>
      <c r="L145" s="2103"/>
      <c r="M145" s="2103"/>
      <c r="N145" s="2103"/>
      <c r="O145" s="2103"/>
      <c r="P145" s="2103"/>
      <c r="Q145" s="2103"/>
      <c r="R145" s="2103"/>
      <c r="S145" s="2103"/>
      <c r="T145" s="2103"/>
      <c r="U145" s="2103"/>
      <c r="V145" s="2103"/>
      <c r="W145" s="2103"/>
      <c r="X145" s="2103"/>
      <c r="Y145" s="2103"/>
      <c r="Z145" s="2103"/>
      <c r="AA145" s="2103"/>
      <c r="AB145" s="2103"/>
      <c r="AC145" s="2103"/>
      <c r="AD145" s="2103"/>
      <c r="AE145" s="2103"/>
      <c r="AF145" s="2103"/>
      <c r="AG145" s="2103"/>
      <c r="AH145" s="2103"/>
      <c r="AI145" s="2103"/>
      <c r="AJ145" s="2103"/>
      <c r="AK145" s="2103"/>
      <c r="AL145" s="2103"/>
      <c r="AM145" s="2103"/>
      <c r="AN145" s="2103"/>
      <c r="AO145" s="2103"/>
      <c r="AP145" s="2103"/>
      <c r="AQ145" s="2103"/>
      <c r="AR145" s="2103"/>
      <c r="AS145" s="2103"/>
      <c r="AT145" s="2103"/>
      <c r="AU145" s="2103"/>
      <c r="AV145" s="2103"/>
      <c r="AW145" s="2103"/>
      <c r="AX145" s="2104"/>
      <c r="AY145" s="1208"/>
      <c r="AZ145" s="1208"/>
      <c r="BA145" s="1208"/>
      <c r="BB145" s="1208"/>
      <c r="BC145" s="1208"/>
      <c r="BD145" s="1208"/>
      <c r="BE145" s="1215"/>
    </row>
    <row r="146" spans="1:57" ht="15.75" customHeight="1">
      <c r="A146" s="1208"/>
      <c r="B146" s="2102"/>
      <c r="C146" s="2103"/>
      <c r="D146" s="2103"/>
      <c r="E146" s="2103"/>
      <c r="F146" s="2103"/>
      <c r="G146" s="2103"/>
      <c r="H146" s="2103"/>
      <c r="I146" s="2103"/>
      <c r="J146" s="2103"/>
      <c r="K146" s="2103"/>
      <c r="L146" s="2103"/>
      <c r="M146" s="2103"/>
      <c r="N146" s="2103"/>
      <c r="O146" s="2103"/>
      <c r="P146" s="2103"/>
      <c r="Q146" s="2103"/>
      <c r="R146" s="2103"/>
      <c r="S146" s="2103"/>
      <c r="T146" s="2103"/>
      <c r="U146" s="2103"/>
      <c r="V146" s="2103"/>
      <c r="W146" s="2103"/>
      <c r="X146" s="2103"/>
      <c r="Y146" s="2103"/>
      <c r="Z146" s="2103"/>
      <c r="AA146" s="2103"/>
      <c r="AB146" s="2103"/>
      <c r="AC146" s="2103"/>
      <c r="AD146" s="2103"/>
      <c r="AE146" s="2103"/>
      <c r="AF146" s="2103"/>
      <c r="AG146" s="2103"/>
      <c r="AH146" s="2103"/>
      <c r="AI146" s="2103"/>
      <c r="AJ146" s="2103"/>
      <c r="AK146" s="2103"/>
      <c r="AL146" s="2103"/>
      <c r="AM146" s="2103"/>
      <c r="AN146" s="2103"/>
      <c r="AO146" s="2103"/>
      <c r="AP146" s="2103"/>
      <c r="AQ146" s="2103"/>
      <c r="AR146" s="2103"/>
      <c r="AS146" s="2103"/>
      <c r="AT146" s="2103"/>
      <c r="AU146" s="2103"/>
      <c r="AV146" s="2103"/>
      <c r="AW146" s="2103"/>
      <c r="AX146" s="2104"/>
      <c r="AY146" s="1208"/>
      <c r="AZ146" s="1208"/>
      <c r="BA146" s="1208"/>
      <c r="BB146" s="1208"/>
      <c r="BC146" s="1208"/>
      <c r="BD146" s="1208"/>
      <c r="BE146" s="1215"/>
    </row>
    <row r="147" spans="1:57" ht="15.75" customHeight="1" thickBot="1">
      <c r="A147" s="1208"/>
      <c r="B147" s="2105"/>
      <c r="C147" s="2106"/>
      <c r="D147" s="2106"/>
      <c r="E147" s="2106"/>
      <c r="F147" s="2106"/>
      <c r="G147" s="2106"/>
      <c r="H147" s="2106"/>
      <c r="I147" s="2106"/>
      <c r="J147" s="2106"/>
      <c r="K147" s="2106"/>
      <c r="L147" s="2106"/>
      <c r="M147" s="2106"/>
      <c r="N147" s="2106"/>
      <c r="O147" s="2106"/>
      <c r="P147" s="2106"/>
      <c r="Q147" s="2106"/>
      <c r="R147" s="2106"/>
      <c r="S147" s="2106"/>
      <c r="T147" s="2106"/>
      <c r="U147" s="2106"/>
      <c r="V147" s="2106"/>
      <c r="W147" s="2106"/>
      <c r="X147" s="2106"/>
      <c r="Y147" s="2106"/>
      <c r="Z147" s="2106"/>
      <c r="AA147" s="2106"/>
      <c r="AB147" s="2106"/>
      <c r="AC147" s="2106"/>
      <c r="AD147" s="2106"/>
      <c r="AE147" s="2106"/>
      <c r="AF147" s="2106"/>
      <c r="AG147" s="2106"/>
      <c r="AH147" s="2106"/>
      <c r="AI147" s="2106"/>
      <c r="AJ147" s="2106"/>
      <c r="AK147" s="2106"/>
      <c r="AL147" s="2106"/>
      <c r="AM147" s="2106"/>
      <c r="AN147" s="2106"/>
      <c r="AO147" s="2106"/>
      <c r="AP147" s="2106"/>
      <c r="AQ147" s="2106"/>
      <c r="AR147" s="2106"/>
      <c r="AS147" s="2106"/>
      <c r="AT147" s="2106"/>
      <c r="AU147" s="2106"/>
      <c r="AV147" s="2106"/>
      <c r="AW147" s="2106"/>
      <c r="AX147" s="210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5" t="s">
        <v>2291</v>
      </c>
      <c r="C151" s="2041"/>
      <c r="D151" s="2041"/>
      <c r="E151" s="2041"/>
      <c r="F151" s="2041"/>
      <c r="G151" s="2041"/>
      <c r="H151" s="2041"/>
      <c r="I151" s="2041"/>
      <c r="J151" s="2041"/>
      <c r="K151" s="2041"/>
      <c r="L151" s="2041"/>
      <c r="M151" s="2041"/>
      <c r="N151" s="2041"/>
      <c r="O151" s="2041"/>
      <c r="P151" s="2041"/>
      <c r="Q151" s="2041"/>
      <c r="R151" s="2041"/>
      <c r="S151" s="2041"/>
      <c r="T151" s="2041"/>
      <c r="U151" s="2042"/>
      <c r="V151" s="1208"/>
      <c r="W151" s="1209"/>
      <c r="X151" s="2085" t="s">
        <v>2290</v>
      </c>
      <c r="Y151" s="2041"/>
      <c r="Z151" s="2041"/>
      <c r="AA151" s="2041"/>
      <c r="AB151" s="2041"/>
      <c r="AC151" s="2041"/>
      <c r="AD151" s="2041"/>
      <c r="AE151" s="2041"/>
      <c r="AF151" s="2041"/>
      <c r="AG151" s="2041"/>
      <c r="AH151" s="2041"/>
      <c r="AI151" s="2041"/>
      <c r="AJ151" s="2041"/>
      <c r="AK151" s="2041"/>
      <c r="AL151" s="2041"/>
      <c r="AM151" s="2041"/>
      <c r="AN151" s="2041"/>
      <c r="AO151" s="2041"/>
      <c r="AP151" s="2041"/>
      <c r="AQ151" s="204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3"/>
      <c r="C152" s="2054"/>
      <c r="D152" s="2054"/>
      <c r="E152" s="2054"/>
      <c r="F152" s="2054"/>
      <c r="G152" s="2054"/>
      <c r="H152" s="2054"/>
      <c r="I152" s="2091" t="s">
        <v>2288</v>
      </c>
      <c r="J152" s="2091"/>
      <c r="K152" s="2091"/>
      <c r="L152" s="2091"/>
      <c r="M152" s="2091"/>
      <c r="N152" s="2091"/>
      <c r="O152" s="2091"/>
      <c r="P152" s="2091" t="s">
        <v>2289</v>
      </c>
      <c r="Q152" s="2091"/>
      <c r="R152" s="2091"/>
      <c r="S152" s="2091"/>
      <c r="T152" s="2091"/>
      <c r="U152" s="2092"/>
      <c r="V152" s="1208"/>
      <c r="W152" s="1208"/>
      <c r="X152" s="2053"/>
      <c r="Y152" s="2054"/>
      <c r="Z152" s="2054"/>
      <c r="AA152" s="2054"/>
      <c r="AB152" s="2054"/>
      <c r="AC152" s="2054"/>
      <c r="AD152" s="2054"/>
      <c r="AE152" s="2091" t="s">
        <v>2288</v>
      </c>
      <c r="AF152" s="2091"/>
      <c r="AG152" s="2091"/>
      <c r="AH152" s="2091"/>
      <c r="AI152" s="2091"/>
      <c r="AJ152" s="2091"/>
      <c r="AK152" s="2091"/>
      <c r="AL152" s="2091" t="s">
        <v>2287</v>
      </c>
      <c r="AM152" s="2091"/>
      <c r="AN152" s="2091"/>
      <c r="AO152" s="2091"/>
      <c r="AP152" s="2091"/>
      <c r="AQ152" s="209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3"/>
      <c r="C153" s="2054"/>
      <c r="D153" s="2054"/>
      <c r="E153" s="2054"/>
      <c r="F153" s="2054"/>
      <c r="G153" s="2054"/>
      <c r="H153" s="2054"/>
      <c r="I153" s="2091"/>
      <c r="J153" s="2091"/>
      <c r="K153" s="2091"/>
      <c r="L153" s="2091"/>
      <c r="M153" s="2091"/>
      <c r="N153" s="2091"/>
      <c r="O153" s="2091"/>
      <c r="P153" s="2091"/>
      <c r="Q153" s="2091"/>
      <c r="R153" s="2091"/>
      <c r="S153" s="2091"/>
      <c r="T153" s="2091"/>
      <c r="U153" s="2092"/>
      <c r="V153" s="1208"/>
      <c r="W153" s="1208"/>
      <c r="X153" s="2053"/>
      <c r="Y153" s="2054"/>
      <c r="Z153" s="2054"/>
      <c r="AA153" s="2054"/>
      <c r="AB153" s="2054"/>
      <c r="AC153" s="2054"/>
      <c r="AD153" s="2054"/>
      <c r="AE153" s="2091"/>
      <c r="AF153" s="2091"/>
      <c r="AG153" s="2091"/>
      <c r="AH153" s="2091"/>
      <c r="AI153" s="2091"/>
      <c r="AJ153" s="2091"/>
      <c r="AK153" s="2091"/>
      <c r="AL153" s="2091"/>
      <c r="AM153" s="2091"/>
      <c r="AN153" s="2091"/>
      <c r="AO153" s="2091"/>
      <c r="AP153" s="2091"/>
      <c r="AQ153" s="209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7" t="s">
        <v>2286</v>
      </c>
      <c r="C154" s="2088"/>
      <c r="D154" s="2088"/>
      <c r="E154" s="2088"/>
      <c r="F154" s="2088"/>
      <c r="G154" s="2088"/>
      <c r="H154" s="2088"/>
      <c r="I154" s="2089">
        <v>0</v>
      </c>
      <c r="J154" s="2089"/>
      <c r="K154" s="2089"/>
      <c r="L154" s="2089"/>
      <c r="M154" s="2089"/>
      <c r="N154" s="2089"/>
      <c r="O154" s="2089"/>
      <c r="P154" s="2089">
        <v>0</v>
      </c>
      <c r="Q154" s="2089"/>
      <c r="R154" s="2089"/>
      <c r="S154" s="2089"/>
      <c r="T154" s="2089"/>
      <c r="U154" s="2090"/>
      <c r="V154" s="1208"/>
      <c r="W154" s="1208"/>
      <c r="X154" s="2081" t="s">
        <v>2286</v>
      </c>
      <c r="Y154" s="2082"/>
      <c r="Z154" s="2082"/>
      <c r="AA154" s="2082"/>
      <c r="AB154" s="2082"/>
      <c r="AC154" s="2082"/>
      <c r="AD154" s="2082"/>
      <c r="AE154" s="2083">
        <v>0</v>
      </c>
      <c r="AF154" s="2083"/>
      <c r="AG154" s="2083"/>
      <c r="AH154" s="2083"/>
      <c r="AI154" s="2083"/>
      <c r="AJ154" s="2083"/>
      <c r="AK154" s="2083"/>
      <c r="AL154" s="2083">
        <v>0</v>
      </c>
      <c r="AM154" s="2083"/>
      <c r="AN154" s="2083"/>
      <c r="AO154" s="2083"/>
      <c r="AP154" s="2083"/>
      <c r="AQ154" s="208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81" t="s">
        <v>2285</v>
      </c>
      <c r="C155" s="2082"/>
      <c r="D155" s="2082"/>
      <c r="E155" s="2082"/>
      <c r="F155" s="2082"/>
      <c r="G155" s="2082"/>
      <c r="H155" s="2082"/>
      <c r="I155" s="2083">
        <v>0</v>
      </c>
      <c r="J155" s="2083"/>
      <c r="K155" s="2083"/>
      <c r="L155" s="2083"/>
      <c r="M155" s="2083"/>
      <c r="N155" s="2083"/>
      <c r="O155" s="2083"/>
      <c r="P155" s="2083">
        <v>0</v>
      </c>
      <c r="Q155" s="2083"/>
      <c r="R155" s="2083"/>
      <c r="S155" s="2083"/>
      <c r="T155" s="2083"/>
      <c r="U155" s="208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5" t="s">
        <v>2284</v>
      </c>
      <c r="D157" s="2041"/>
      <c r="E157" s="2041"/>
      <c r="F157" s="2041"/>
      <c r="G157" s="2041"/>
      <c r="H157" s="2041"/>
      <c r="I157" s="2041"/>
      <c r="J157" s="2041"/>
      <c r="K157" s="2041"/>
      <c r="L157" s="2041"/>
      <c r="M157" s="2041"/>
      <c r="N157" s="2041"/>
      <c r="O157" s="2041"/>
      <c r="P157" s="2041"/>
      <c r="Q157" s="2041"/>
      <c r="R157" s="2041"/>
      <c r="S157" s="2041"/>
      <c r="T157" s="2041"/>
      <c r="U157" s="2041"/>
      <c r="V157" s="2041"/>
      <c r="W157" s="2041"/>
      <c r="X157" s="2041"/>
      <c r="Y157" s="2041"/>
      <c r="Z157" s="2041"/>
      <c r="AA157" s="2041"/>
      <c r="AB157" s="2041"/>
      <c r="AC157" s="2041"/>
      <c r="AD157" s="2041"/>
      <c r="AE157" s="2041"/>
      <c r="AF157" s="2041"/>
      <c r="AG157" s="204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3" t="s">
        <v>2269</v>
      </c>
      <c r="D158" s="2054"/>
      <c r="E158" s="2054"/>
      <c r="F158" s="2054"/>
      <c r="G158" s="2054"/>
      <c r="H158" s="2054"/>
      <c r="I158" s="2054"/>
      <c r="J158" s="2054"/>
      <c r="K158" s="2054"/>
      <c r="L158" s="2054"/>
      <c r="M158" s="2054"/>
      <c r="N158" s="2054"/>
      <c r="O158" s="2054"/>
      <c r="P158" s="2054"/>
      <c r="Q158" s="2054" t="s">
        <v>2283</v>
      </c>
      <c r="R158" s="2054"/>
      <c r="S158" s="2054"/>
      <c r="T158" s="2086" t="s">
        <v>2282</v>
      </c>
      <c r="U158" s="2086"/>
      <c r="V158" s="2086"/>
      <c r="W158" s="2086"/>
      <c r="X158" s="2086"/>
      <c r="Y158" s="2086"/>
      <c r="Z158" s="2086"/>
      <c r="AA158" s="2086"/>
      <c r="AB158" s="2054" t="s">
        <v>2281</v>
      </c>
      <c r="AC158" s="2054"/>
      <c r="AD158" s="2054"/>
      <c r="AE158" s="2054"/>
      <c r="AF158" s="2054"/>
      <c r="AG158" s="205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8" t="s">
        <v>2280</v>
      </c>
      <c r="D159" s="2069"/>
      <c r="E159" s="2069"/>
      <c r="F159" s="2069"/>
      <c r="G159" s="2069"/>
      <c r="H159" s="2069"/>
      <c r="I159" s="2069"/>
      <c r="J159" s="2069"/>
      <c r="K159" s="2069"/>
      <c r="L159" s="2069"/>
      <c r="M159" s="2069"/>
      <c r="N159" s="2069"/>
      <c r="O159" s="2069"/>
      <c r="P159" s="2069"/>
      <c r="Q159" s="2011">
        <v>55</v>
      </c>
      <c r="R159" s="2011"/>
      <c r="S159" s="2011"/>
      <c r="T159" s="2062"/>
      <c r="U159" s="2062"/>
      <c r="V159" s="2062"/>
      <c r="W159" s="2062"/>
      <c r="X159" s="2062"/>
      <c r="Y159" s="2062"/>
      <c r="Z159" s="2062"/>
      <c r="AA159" s="206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8" t="s">
        <v>2279</v>
      </c>
      <c r="D160" s="2069"/>
      <c r="E160" s="2069"/>
      <c r="F160" s="2069"/>
      <c r="G160" s="2069"/>
      <c r="H160" s="2069"/>
      <c r="I160" s="2069"/>
      <c r="J160" s="2069"/>
      <c r="K160" s="2069"/>
      <c r="L160" s="2069"/>
      <c r="M160" s="2069"/>
      <c r="N160" s="2069"/>
      <c r="O160" s="2069"/>
      <c r="P160" s="2069"/>
      <c r="Q160" s="2011">
        <v>55</v>
      </c>
      <c r="R160" s="2011"/>
      <c r="S160" s="2011"/>
      <c r="T160" s="2071"/>
      <c r="U160" s="2071"/>
      <c r="V160" s="2071"/>
      <c r="W160" s="2071"/>
      <c r="X160" s="2071"/>
      <c r="Y160" s="2071"/>
      <c r="Z160" s="2071"/>
      <c r="AA160" s="207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8" t="s">
        <v>2278</v>
      </c>
      <c r="D161" s="2069"/>
      <c r="E161" s="2069"/>
      <c r="F161" s="2069"/>
      <c r="G161" s="2069"/>
      <c r="H161" s="2069"/>
      <c r="I161" s="2069"/>
      <c r="J161" s="2069"/>
      <c r="K161" s="2069"/>
      <c r="L161" s="2069"/>
      <c r="M161" s="2069"/>
      <c r="N161" s="2069"/>
      <c r="O161" s="2069"/>
      <c r="P161" s="2069"/>
      <c r="Q161" s="2011">
        <v>55</v>
      </c>
      <c r="R161" s="2011"/>
      <c r="S161" s="2011"/>
      <c r="T161" s="2062"/>
      <c r="U161" s="2062"/>
      <c r="V161" s="2062"/>
      <c r="W161" s="2062"/>
      <c r="X161" s="2062"/>
      <c r="Y161" s="2062"/>
      <c r="Z161" s="2062"/>
      <c r="AA161" s="206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8" t="s">
        <v>2277</v>
      </c>
      <c r="D162" s="2069"/>
      <c r="E162" s="2069"/>
      <c r="F162" s="2069"/>
      <c r="G162" s="2069"/>
      <c r="H162" s="2069"/>
      <c r="I162" s="2069"/>
      <c r="J162" s="2069"/>
      <c r="K162" s="2069"/>
      <c r="L162" s="2069"/>
      <c r="M162" s="2069"/>
      <c r="N162" s="2069"/>
      <c r="O162" s="2069"/>
      <c r="P162" s="2069"/>
      <c r="Q162" s="2011">
        <v>55</v>
      </c>
      <c r="R162" s="2011"/>
      <c r="S162" s="2011"/>
      <c r="T162" s="2062"/>
      <c r="U162" s="2062"/>
      <c r="V162" s="2062"/>
      <c r="W162" s="2062"/>
      <c r="X162" s="2062"/>
      <c r="Y162" s="2062"/>
      <c r="Z162" s="2062"/>
      <c r="AA162" s="2062"/>
      <c r="AB162" s="2072">
        <v>0</v>
      </c>
      <c r="AC162" s="2072"/>
      <c r="AD162" s="2072"/>
      <c r="AE162" s="2072"/>
      <c r="AF162" s="2072"/>
      <c r="AG162" s="207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8" t="s">
        <v>170</v>
      </c>
      <c r="D163" s="2069"/>
      <c r="E163" s="2069"/>
      <c r="F163" s="2070" t="s">
        <v>2258</v>
      </c>
      <c r="G163" s="2070"/>
      <c r="H163" s="2070"/>
      <c r="I163" s="2070"/>
      <c r="J163" s="2070"/>
      <c r="K163" s="2070"/>
      <c r="L163" s="2070"/>
      <c r="M163" s="2070"/>
      <c r="N163" s="2070"/>
      <c r="O163" s="2070"/>
      <c r="P163" s="2070"/>
      <c r="Q163" s="2011">
        <v>55</v>
      </c>
      <c r="R163" s="2011"/>
      <c r="S163" s="2011"/>
      <c r="T163" s="2071"/>
      <c r="U163" s="2071"/>
      <c r="V163" s="2071"/>
      <c r="W163" s="2071"/>
      <c r="X163" s="2071"/>
      <c r="Y163" s="2071"/>
      <c r="Z163" s="2071"/>
      <c r="AA163" s="2071"/>
      <c r="AB163" s="2072">
        <v>0</v>
      </c>
      <c r="AC163" s="2072"/>
      <c r="AD163" s="2072"/>
      <c r="AE163" s="2072"/>
      <c r="AF163" s="2072"/>
      <c r="AG163" s="207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8" t="s">
        <v>170</v>
      </c>
      <c r="D164" s="2069"/>
      <c r="E164" s="2069"/>
      <c r="F164" s="2070" t="s">
        <v>2258</v>
      </c>
      <c r="G164" s="2070"/>
      <c r="H164" s="2070"/>
      <c r="I164" s="2070"/>
      <c r="J164" s="2070"/>
      <c r="K164" s="2070"/>
      <c r="L164" s="2070"/>
      <c r="M164" s="2070"/>
      <c r="N164" s="2070"/>
      <c r="O164" s="2070"/>
      <c r="P164" s="2070"/>
      <c r="Q164" s="2011">
        <v>55</v>
      </c>
      <c r="R164" s="2011"/>
      <c r="S164" s="2011"/>
      <c r="T164" s="2071"/>
      <c r="U164" s="2071"/>
      <c r="V164" s="2071"/>
      <c r="W164" s="2071"/>
      <c r="X164" s="2071"/>
      <c r="Y164" s="2071"/>
      <c r="Z164" s="2071"/>
      <c r="AA164" s="2071"/>
      <c r="AB164" s="2072">
        <v>0</v>
      </c>
      <c r="AC164" s="2072"/>
      <c r="AD164" s="2072"/>
      <c r="AE164" s="2072"/>
      <c r="AF164" s="2072"/>
      <c r="AG164" s="207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4" t="s">
        <v>170</v>
      </c>
      <c r="D165" s="2075"/>
      <c r="E165" s="2075"/>
      <c r="F165" s="2076" t="s">
        <v>2258</v>
      </c>
      <c r="G165" s="2076"/>
      <c r="H165" s="2076"/>
      <c r="I165" s="2076"/>
      <c r="J165" s="2076"/>
      <c r="K165" s="2076"/>
      <c r="L165" s="2076"/>
      <c r="M165" s="2076"/>
      <c r="N165" s="2076"/>
      <c r="O165" s="2076"/>
      <c r="P165" s="2076"/>
      <c r="Q165" s="2077">
        <v>55</v>
      </c>
      <c r="R165" s="2077"/>
      <c r="S165" s="2077"/>
      <c r="T165" s="2078"/>
      <c r="U165" s="2078"/>
      <c r="V165" s="2078"/>
      <c r="W165" s="2078"/>
      <c r="X165" s="2078"/>
      <c r="Y165" s="2078"/>
      <c r="Z165" s="2078"/>
      <c r="AA165" s="2078"/>
      <c r="AB165" s="2079">
        <v>0</v>
      </c>
      <c r="AC165" s="2079"/>
      <c r="AD165" s="2079"/>
      <c r="AE165" s="2079"/>
      <c r="AF165" s="2079"/>
      <c r="AG165" s="208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9" t="s">
        <v>2276</v>
      </c>
      <c r="D167" s="2040"/>
      <c r="E167" s="2040"/>
      <c r="F167" s="2040"/>
      <c r="G167" s="2040"/>
      <c r="H167" s="2040"/>
      <c r="I167" s="2040"/>
      <c r="J167" s="2040"/>
      <c r="K167" s="2040"/>
      <c r="L167" s="2040"/>
      <c r="M167" s="2040"/>
      <c r="N167" s="2049"/>
      <c r="O167" s="1208"/>
      <c r="P167" s="2050" t="s">
        <v>2275</v>
      </c>
      <c r="Q167" s="2051"/>
      <c r="R167" s="2051"/>
      <c r="S167" s="2051"/>
      <c r="T167" s="2051"/>
      <c r="U167" s="2051"/>
      <c r="V167" s="2051"/>
      <c r="W167" s="2051"/>
      <c r="X167" s="2051"/>
      <c r="Y167" s="2051"/>
      <c r="Z167" s="2051"/>
      <c r="AA167" s="2051"/>
      <c r="AB167" s="2051"/>
      <c r="AC167" s="2051"/>
      <c r="AD167" s="2051"/>
      <c r="AE167" s="2051"/>
      <c r="AF167" s="2051"/>
      <c r="AG167" s="2051"/>
      <c r="AH167" s="2051"/>
      <c r="AI167" s="2051"/>
      <c r="AJ167" s="2051"/>
      <c r="AK167" s="2051"/>
      <c r="AL167" s="2051"/>
      <c r="AM167" s="2051"/>
      <c r="AN167" s="2051"/>
      <c r="AO167" s="205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3" t="s">
        <v>2274</v>
      </c>
      <c r="D168" s="2054"/>
      <c r="E168" s="2054"/>
      <c r="F168" s="2054"/>
      <c r="G168" s="2054"/>
      <c r="H168" s="2054"/>
      <c r="I168" s="2054" t="s">
        <v>2273</v>
      </c>
      <c r="J168" s="2054"/>
      <c r="K168" s="2054"/>
      <c r="L168" s="2054"/>
      <c r="M168" s="2054"/>
      <c r="N168" s="2055"/>
      <c r="O168" s="1208"/>
      <c r="P168" s="2056" t="s">
        <v>2272</v>
      </c>
      <c r="Q168" s="2057"/>
      <c r="R168" s="2057"/>
      <c r="S168" s="2057"/>
      <c r="T168" s="2057"/>
      <c r="U168" s="2057"/>
      <c r="V168" s="2057"/>
      <c r="W168" s="2057"/>
      <c r="X168" s="2057"/>
      <c r="Y168" s="2057"/>
      <c r="Z168" s="2057"/>
      <c r="AA168" s="2057"/>
      <c r="AB168" s="2057"/>
      <c r="AC168" s="2057"/>
      <c r="AD168" s="2057"/>
      <c r="AE168" s="2057"/>
      <c r="AF168" s="2057"/>
      <c r="AG168" s="2057"/>
      <c r="AH168" s="2057"/>
      <c r="AI168" s="2057"/>
      <c r="AJ168" s="2057"/>
      <c r="AK168" s="2057"/>
      <c r="AL168" s="2057"/>
      <c r="AM168" s="2057"/>
      <c r="AN168" s="2057"/>
      <c r="AO168" s="205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01"/>
      <c r="D169" s="2002"/>
      <c r="E169" s="2002"/>
      <c r="F169" s="2002"/>
      <c r="G169" s="2002"/>
      <c r="H169" s="2002"/>
      <c r="I169" s="2062"/>
      <c r="J169" s="2062"/>
      <c r="K169" s="2062"/>
      <c r="L169" s="2062"/>
      <c r="M169" s="2062"/>
      <c r="N169" s="2063"/>
      <c r="O169" s="1208"/>
      <c r="P169" s="2056"/>
      <c r="Q169" s="2057"/>
      <c r="R169" s="2057"/>
      <c r="S169" s="2057"/>
      <c r="T169" s="2057"/>
      <c r="U169" s="2057"/>
      <c r="V169" s="2057"/>
      <c r="W169" s="2057"/>
      <c r="X169" s="2057"/>
      <c r="Y169" s="2057"/>
      <c r="Z169" s="2057"/>
      <c r="AA169" s="2057"/>
      <c r="AB169" s="2057"/>
      <c r="AC169" s="2057"/>
      <c r="AD169" s="2057"/>
      <c r="AE169" s="2057"/>
      <c r="AF169" s="2057"/>
      <c r="AG169" s="2057"/>
      <c r="AH169" s="2057"/>
      <c r="AI169" s="2057"/>
      <c r="AJ169" s="2057"/>
      <c r="AK169" s="2057"/>
      <c r="AL169" s="2057"/>
      <c r="AM169" s="2057"/>
      <c r="AN169" s="2057"/>
      <c r="AO169" s="205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01"/>
      <c r="D170" s="2002"/>
      <c r="E170" s="2002"/>
      <c r="F170" s="2002"/>
      <c r="G170" s="2002"/>
      <c r="H170" s="2002"/>
      <c r="I170" s="2062"/>
      <c r="J170" s="2062"/>
      <c r="K170" s="2062"/>
      <c r="L170" s="2062"/>
      <c r="M170" s="2062"/>
      <c r="N170" s="2063"/>
      <c r="O170" s="1208"/>
      <c r="P170" s="2056"/>
      <c r="Q170" s="2057"/>
      <c r="R170" s="2057"/>
      <c r="S170" s="2057"/>
      <c r="T170" s="2057"/>
      <c r="U170" s="2057"/>
      <c r="V170" s="2057"/>
      <c r="W170" s="2057"/>
      <c r="X170" s="2057"/>
      <c r="Y170" s="2057"/>
      <c r="Z170" s="2057"/>
      <c r="AA170" s="2057"/>
      <c r="AB170" s="2057"/>
      <c r="AC170" s="2057"/>
      <c r="AD170" s="2057"/>
      <c r="AE170" s="2057"/>
      <c r="AF170" s="2057"/>
      <c r="AG170" s="2057"/>
      <c r="AH170" s="2057"/>
      <c r="AI170" s="2057"/>
      <c r="AJ170" s="2057"/>
      <c r="AK170" s="2057"/>
      <c r="AL170" s="2057"/>
      <c r="AM170" s="2057"/>
      <c r="AN170" s="2057"/>
      <c r="AO170" s="205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01"/>
      <c r="D171" s="2002"/>
      <c r="E171" s="2002"/>
      <c r="F171" s="2002"/>
      <c r="G171" s="2002"/>
      <c r="H171" s="2002"/>
      <c r="I171" s="2062"/>
      <c r="J171" s="2062"/>
      <c r="K171" s="2062"/>
      <c r="L171" s="2062"/>
      <c r="M171" s="2062"/>
      <c r="N171" s="2063"/>
      <c r="O171" s="1208"/>
      <c r="P171" s="2056"/>
      <c r="Q171" s="2057"/>
      <c r="R171" s="2057"/>
      <c r="S171" s="2057"/>
      <c r="T171" s="2057"/>
      <c r="U171" s="2057"/>
      <c r="V171" s="2057"/>
      <c r="W171" s="2057"/>
      <c r="X171" s="2057"/>
      <c r="Y171" s="2057"/>
      <c r="Z171" s="2057"/>
      <c r="AA171" s="2057"/>
      <c r="AB171" s="2057"/>
      <c r="AC171" s="2057"/>
      <c r="AD171" s="2057"/>
      <c r="AE171" s="2057"/>
      <c r="AF171" s="2057"/>
      <c r="AG171" s="2057"/>
      <c r="AH171" s="2057"/>
      <c r="AI171" s="2057"/>
      <c r="AJ171" s="2057"/>
      <c r="AK171" s="2057"/>
      <c r="AL171" s="2057"/>
      <c r="AM171" s="2057"/>
      <c r="AN171" s="2057"/>
      <c r="AO171" s="205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01"/>
      <c r="D172" s="2002"/>
      <c r="E172" s="2002"/>
      <c r="F172" s="2002"/>
      <c r="G172" s="2002"/>
      <c r="H172" s="2002"/>
      <c r="I172" s="2062"/>
      <c r="J172" s="2062"/>
      <c r="K172" s="2062"/>
      <c r="L172" s="2062"/>
      <c r="M172" s="2062"/>
      <c r="N172" s="2063"/>
      <c r="O172" s="1208"/>
      <c r="P172" s="2056"/>
      <c r="Q172" s="2057"/>
      <c r="R172" s="2057"/>
      <c r="S172" s="2057"/>
      <c r="T172" s="2057"/>
      <c r="U172" s="2057"/>
      <c r="V172" s="2057"/>
      <c r="W172" s="2057"/>
      <c r="X172" s="2057"/>
      <c r="Y172" s="2057"/>
      <c r="Z172" s="2057"/>
      <c r="AA172" s="2057"/>
      <c r="AB172" s="2057"/>
      <c r="AC172" s="2057"/>
      <c r="AD172" s="2057"/>
      <c r="AE172" s="2057"/>
      <c r="AF172" s="2057"/>
      <c r="AG172" s="2057"/>
      <c r="AH172" s="2057"/>
      <c r="AI172" s="2057"/>
      <c r="AJ172" s="2057"/>
      <c r="AK172" s="2057"/>
      <c r="AL172" s="2057"/>
      <c r="AM172" s="2057"/>
      <c r="AN172" s="2057"/>
      <c r="AO172" s="205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01"/>
      <c r="D173" s="2002"/>
      <c r="E173" s="2002"/>
      <c r="F173" s="2002"/>
      <c r="G173" s="2002"/>
      <c r="H173" s="2002"/>
      <c r="I173" s="2062"/>
      <c r="J173" s="2062"/>
      <c r="K173" s="2062"/>
      <c r="L173" s="2062"/>
      <c r="M173" s="2062"/>
      <c r="N173" s="2063"/>
      <c r="O173" s="1208"/>
      <c r="P173" s="2056"/>
      <c r="Q173" s="2057"/>
      <c r="R173" s="2057"/>
      <c r="S173" s="2057"/>
      <c r="T173" s="2057"/>
      <c r="U173" s="2057"/>
      <c r="V173" s="2057"/>
      <c r="W173" s="2057"/>
      <c r="X173" s="2057"/>
      <c r="Y173" s="2057"/>
      <c r="Z173" s="2057"/>
      <c r="AA173" s="2057"/>
      <c r="AB173" s="2057"/>
      <c r="AC173" s="2057"/>
      <c r="AD173" s="2057"/>
      <c r="AE173" s="2057"/>
      <c r="AF173" s="2057"/>
      <c r="AG173" s="2057"/>
      <c r="AH173" s="2057"/>
      <c r="AI173" s="2057"/>
      <c r="AJ173" s="2057"/>
      <c r="AK173" s="2057"/>
      <c r="AL173" s="2057"/>
      <c r="AM173" s="2057"/>
      <c r="AN173" s="2057"/>
      <c r="AO173" s="205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01"/>
      <c r="D174" s="2002"/>
      <c r="E174" s="2002"/>
      <c r="F174" s="2002"/>
      <c r="G174" s="2002"/>
      <c r="H174" s="2002"/>
      <c r="I174" s="2062"/>
      <c r="J174" s="2062"/>
      <c r="K174" s="2062"/>
      <c r="L174" s="2062"/>
      <c r="M174" s="2062"/>
      <c r="N174" s="2063"/>
      <c r="O174" s="1208"/>
      <c r="P174" s="2056"/>
      <c r="Q174" s="2057"/>
      <c r="R174" s="2057"/>
      <c r="S174" s="2057"/>
      <c r="T174" s="2057"/>
      <c r="U174" s="2057"/>
      <c r="V174" s="2057"/>
      <c r="W174" s="2057"/>
      <c r="X174" s="2057"/>
      <c r="Y174" s="2057"/>
      <c r="Z174" s="2057"/>
      <c r="AA174" s="2057"/>
      <c r="AB174" s="2057"/>
      <c r="AC174" s="2057"/>
      <c r="AD174" s="2057"/>
      <c r="AE174" s="2057"/>
      <c r="AF174" s="2057"/>
      <c r="AG174" s="2057"/>
      <c r="AH174" s="2057"/>
      <c r="AI174" s="2057"/>
      <c r="AJ174" s="2057"/>
      <c r="AK174" s="2057"/>
      <c r="AL174" s="2057"/>
      <c r="AM174" s="2057"/>
      <c r="AN174" s="2057"/>
      <c r="AO174" s="205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4"/>
      <c r="D175" s="2065"/>
      <c r="E175" s="2065"/>
      <c r="F175" s="2065"/>
      <c r="G175" s="2065"/>
      <c r="H175" s="2065"/>
      <c r="I175" s="2066"/>
      <c r="J175" s="2066"/>
      <c r="K175" s="2066"/>
      <c r="L175" s="2066"/>
      <c r="M175" s="2066"/>
      <c r="N175" s="2067"/>
      <c r="O175" s="1208"/>
      <c r="P175" s="2059"/>
      <c r="Q175" s="2060"/>
      <c r="R175" s="2060"/>
      <c r="S175" s="2060"/>
      <c r="T175" s="2060"/>
      <c r="U175" s="2060"/>
      <c r="V175" s="2060"/>
      <c r="W175" s="2060"/>
      <c r="X175" s="2060"/>
      <c r="Y175" s="2060"/>
      <c r="Z175" s="2060"/>
      <c r="AA175" s="2060"/>
      <c r="AB175" s="2060"/>
      <c r="AC175" s="2060"/>
      <c r="AD175" s="2060"/>
      <c r="AE175" s="2060"/>
      <c r="AF175" s="2060"/>
      <c r="AG175" s="2060"/>
      <c r="AH175" s="2060"/>
      <c r="AI175" s="2060"/>
      <c r="AJ175" s="2060"/>
      <c r="AK175" s="2060"/>
      <c r="AL175" s="2060"/>
      <c r="AM175" s="2060"/>
      <c r="AN175" s="2060"/>
      <c r="AO175" s="206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30" t="s">
        <v>2271</v>
      </c>
      <c r="D177" s="2031"/>
      <c r="E177" s="2031"/>
      <c r="F177" s="2031"/>
      <c r="G177" s="2031"/>
      <c r="H177" s="2031"/>
      <c r="I177" s="2031"/>
      <c r="J177" s="2031"/>
      <c r="K177" s="2031"/>
      <c r="L177" s="2031"/>
      <c r="M177" s="2031"/>
      <c r="N177" s="2031"/>
      <c r="O177" s="2031"/>
      <c r="P177" s="2031"/>
      <c r="Q177" s="2031"/>
      <c r="R177" s="2031"/>
      <c r="S177" s="2031"/>
      <c r="T177" s="2031"/>
      <c r="U177" s="2031"/>
      <c r="V177" s="2031"/>
      <c r="W177" s="2031"/>
      <c r="X177" s="2031"/>
      <c r="Y177" s="2031"/>
      <c r="Z177" s="2031"/>
      <c r="AA177" s="2031"/>
      <c r="AB177" s="2031"/>
      <c r="AC177" s="2031"/>
      <c r="AD177" s="2031"/>
      <c r="AE177" s="2032"/>
      <c r="AF177" s="1208"/>
      <c r="AG177" s="1208"/>
      <c r="AH177" s="1915"/>
      <c r="AI177" s="1915"/>
      <c r="AJ177" s="1915"/>
      <c r="AK177" s="1915"/>
      <c r="AL177" s="1915"/>
      <c r="AM177" s="1915"/>
      <c r="AN177" s="1915"/>
      <c r="AO177" s="1915"/>
      <c r="AP177" s="1915"/>
      <c r="AQ177" s="1915"/>
      <c r="AR177" s="1915"/>
      <c r="AS177" s="1915"/>
      <c r="AT177" s="1915"/>
      <c r="AU177" s="1915"/>
      <c r="AV177" s="1915"/>
      <c r="AW177" s="1915"/>
      <c r="AX177" s="1915"/>
      <c r="AY177" s="1915"/>
      <c r="AZ177" s="1915"/>
      <c r="BA177" s="1915"/>
      <c r="BB177" s="1915"/>
      <c r="BC177" s="1915"/>
      <c r="BD177" s="1915"/>
      <c r="BE177" s="1915"/>
    </row>
    <row r="178" spans="1:57" ht="15.75" customHeight="1" thickBot="1">
      <c r="A178" s="1208"/>
      <c r="B178" s="1208"/>
      <c r="C178" s="2033"/>
      <c r="D178" s="2034"/>
      <c r="E178" s="2034"/>
      <c r="F178" s="2034"/>
      <c r="G178" s="2034"/>
      <c r="H178" s="2034"/>
      <c r="I178" s="2034"/>
      <c r="J178" s="2034"/>
      <c r="K178" s="2034"/>
      <c r="L178" s="2034"/>
      <c r="M178" s="2034"/>
      <c r="N178" s="2034"/>
      <c r="O178" s="2034"/>
      <c r="P178" s="2034"/>
      <c r="Q178" s="2034"/>
      <c r="R178" s="2034"/>
      <c r="S178" s="2034"/>
      <c r="T178" s="2034"/>
      <c r="U178" s="2034"/>
      <c r="V178" s="2034"/>
      <c r="W178" s="2034"/>
      <c r="X178" s="2034"/>
      <c r="Y178" s="2034"/>
      <c r="Z178" s="2034"/>
      <c r="AA178" s="2034"/>
      <c r="AB178" s="2034"/>
      <c r="AC178" s="2034"/>
      <c r="AD178" s="2034"/>
      <c r="AE178" s="2035"/>
      <c r="AF178" s="1208"/>
      <c r="AG178" s="1208"/>
      <c r="AH178" s="1915"/>
      <c r="AI178" s="1915"/>
      <c r="AJ178" s="1915"/>
      <c r="AK178" s="1915"/>
      <c r="AL178" s="1915"/>
      <c r="AM178" s="1915"/>
      <c r="AN178" s="1915"/>
      <c r="AO178" s="1915"/>
      <c r="AP178" s="1915"/>
      <c r="AQ178" s="1915"/>
      <c r="AR178" s="1915"/>
      <c r="AS178" s="1915"/>
      <c r="AT178" s="1915"/>
      <c r="AU178" s="1915"/>
      <c r="AV178" s="1915"/>
      <c r="AW178" s="1915"/>
      <c r="AX178" s="1915"/>
      <c r="AY178" s="1915"/>
      <c r="AZ178" s="1915"/>
      <c r="BA178" s="1915"/>
      <c r="BB178" s="1915"/>
      <c r="BC178" s="1915"/>
      <c r="BD178" s="1915"/>
      <c r="BE178" s="1915"/>
    </row>
    <row r="179" spans="1:57" ht="15.75" customHeight="1">
      <c r="A179" s="1208"/>
      <c r="B179" s="1208"/>
      <c r="C179" s="2039" t="s">
        <v>2269</v>
      </c>
      <c r="D179" s="2040"/>
      <c r="E179" s="2040"/>
      <c r="F179" s="2040"/>
      <c r="G179" s="2040"/>
      <c r="H179" s="2040"/>
      <c r="I179" s="2040"/>
      <c r="J179" s="2040"/>
      <c r="K179" s="2040"/>
      <c r="L179" s="2040"/>
      <c r="M179" s="2040"/>
      <c r="N179" s="2040" t="s">
        <v>2270</v>
      </c>
      <c r="O179" s="2040"/>
      <c r="P179" s="2040"/>
      <c r="Q179" s="2040"/>
      <c r="R179" s="2040"/>
      <c r="S179" s="2040"/>
      <c r="T179" s="2040"/>
      <c r="U179" s="2041" t="s">
        <v>2269</v>
      </c>
      <c r="V179" s="2041"/>
      <c r="W179" s="2041"/>
      <c r="X179" s="2041"/>
      <c r="Y179" s="2041"/>
      <c r="Z179" s="2041"/>
      <c r="AA179" s="2041"/>
      <c r="AB179" s="2041"/>
      <c r="AC179" s="2041"/>
      <c r="AD179" s="2041"/>
      <c r="AE179" s="2042"/>
      <c r="AF179" s="1208"/>
      <c r="AG179" s="1208"/>
      <c r="AH179" s="1915"/>
      <c r="AI179" s="1915"/>
      <c r="AJ179" s="1915"/>
      <c r="AK179" s="1915"/>
      <c r="AL179" s="1915"/>
      <c r="AM179" s="1915"/>
      <c r="AN179" s="1915"/>
      <c r="AO179" s="1915"/>
      <c r="AP179" s="1915"/>
      <c r="AQ179" s="1915"/>
      <c r="AR179" s="1915"/>
      <c r="AS179" s="1915"/>
      <c r="AT179" s="1915"/>
      <c r="AU179" s="1915"/>
      <c r="AV179" s="1915"/>
      <c r="AW179" s="1915"/>
      <c r="AX179" s="1915"/>
      <c r="AY179" s="1915"/>
      <c r="AZ179" s="1915"/>
      <c r="BA179" s="1915"/>
      <c r="BB179" s="1915"/>
      <c r="BC179" s="1915"/>
      <c r="BD179" s="1915"/>
      <c r="BE179" s="1915"/>
    </row>
    <row r="180" spans="1:57" ht="15.75" customHeight="1">
      <c r="A180" s="1208"/>
      <c r="B180" s="1208"/>
      <c r="C180" s="2018" t="s">
        <v>2268</v>
      </c>
      <c r="D180" s="2019"/>
      <c r="E180" s="2019"/>
      <c r="F180" s="2019"/>
      <c r="G180" s="2019"/>
      <c r="H180" s="2019"/>
      <c r="I180" s="2019"/>
      <c r="J180" s="2019"/>
      <c r="K180" s="2019"/>
      <c r="L180" s="2019"/>
      <c r="M180" s="2019"/>
      <c r="N180" s="2029">
        <f>'Sources and Uses Budget'!B105</f>
        <v>87126172</v>
      </c>
      <c r="O180" s="2029"/>
      <c r="P180" s="2029"/>
      <c r="Q180" s="2029"/>
      <c r="R180" s="2029"/>
      <c r="S180" s="2029"/>
      <c r="T180" s="2029"/>
      <c r="U180" s="2043"/>
      <c r="V180" s="2043"/>
      <c r="W180" s="2043"/>
      <c r="X180" s="2043"/>
      <c r="Y180" s="2043"/>
      <c r="Z180" s="2043"/>
      <c r="AA180" s="2043"/>
      <c r="AB180" s="2043"/>
      <c r="AC180" s="2043"/>
      <c r="AD180" s="2043"/>
      <c r="AE180" s="2044"/>
      <c r="AF180" s="1208"/>
      <c r="AG180" s="1208"/>
      <c r="AH180" s="1915"/>
      <c r="AI180" s="1915"/>
      <c r="AJ180" s="1915"/>
      <c r="AK180" s="1915"/>
      <c r="AL180" s="1915"/>
      <c r="AM180" s="1915"/>
      <c r="AN180" s="1915"/>
      <c r="AO180" s="1915"/>
      <c r="AP180" s="1915"/>
      <c r="AQ180" s="1915"/>
      <c r="AR180" s="1915"/>
      <c r="AS180" s="1915"/>
      <c r="AT180" s="1915"/>
      <c r="AU180" s="1915"/>
      <c r="AV180" s="1915"/>
      <c r="AW180" s="1915"/>
      <c r="AX180" s="1915"/>
      <c r="AY180" s="1915"/>
      <c r="AZ180" s="1915"/>
      <c r="BA180" s="1915"/>
      <c r="BB180" s="1915"/>
      <c r="BC180" s="1915"/>
      <c r="BD180" s="1915"/>
      <c r="BE180" s="1915"/>
    </row>
    <row r="181" spans="1:57" ht="15.75" customHeight="1">
      <c r="A181" s="1208"/>
      <c r="B181" s="1208"/>
      <c r="C181" s="2018" t="s">
        <v>2267</v>
      </c>
      <c r="D181" s="2019"/>
      <c r="E181" s="2019"/>
      <c r="F181" s="2019"/>
      <c r="G181" s="2019"/>
      <c r="H181" s="2019"/>
      <c r="I181" s="2019"/>
      <c r="J181" s="2019"/>
      <c r="K181" s="2019"/>
      <c r="L181" s="2019"/>
      <c r="M181" s="2019"/>
      <c r="N181" s="2029">
        <f>N180/J29</f>
        <v>854178.15686274506</v>
      </c>
      <c r="O181" s="2029"/>
      <c r="P181" s="2029"/>
      <c r="Q181" s="2029"/>
      <c r="R181" s="2029"/>
      <c r="S181" s="2029"/>
      <c r="T181" s="2029"/>
      <c r="U181" s="1248"/>
      <c r="V181" s="1248"/>
      <c r="W181" s="1248"/>
      <c r="X181" s="1248"/>
      <c r="Y181" s="1248"/>
      <c r="Z181" s="1248"/>
      <c r="AA181" s="1248"/>
      <c r="AB181" s="1248"/>
      <c r="AC181" s="1248"/>
      <c r="AD181" s="1248"/>
      <c r="AE181" s="1249"/>
      <c r="AF181" s="1208"/>
      <c r="AG181" s="1208"/>
      <c r="AH181" s="1915"/>
      <c r="AI181" s="1915"/>
      <c r="AJ181" s="1915"/>
      <c r="AK181" s="1915"/>
      <c r="AL181" s="1915"/>
      <c r="AM181" s="1915"/>
      <c r="AN181" s="1915"/>
      <c r="AO181" s="1915"/>
      <c r="AP181" s="1915"/>
      <c r="AQ181" s="1915"/>
      <c r="AR181" s="1915"/>
      <c r="AS181" s="1915"/>
      <c r="AT181" s="1915"/>
      <c r="AU181" s="1915"/>
      <c r="AV181" s="1915"/>
      <c r="AW181" s="1915"/>
      <c r="AX181" s="1915"/>
      <c r="AY181" s="1915"/>
      <c r="AZ181" s="1915"/>
      <c r="BA181" s="1915"/>
      <c r="BB181" s="1915"/>
      <c r="BC181" s="1915"/>
      <c r="BD181" s="1915"/>
      <c r="BE181" s="1915"/>
    </row>
    <row r="182" spans="1:57" ht="15.75" customHeight="1">
      <c r="A182" s="1208"/>
      <c r="B182" s="1208"/>
      <c r="C182" s="2045" t="s">
        <v>2266</v>
      </c>
      <c r="D182" s="2046"/>
      <c r="E182" s="2046"/>
      <c r="F182" s="2046"/>
      <c r="G182" s="2046"/>
      <c r="H182" s="2046"/>
      <c r="I182" s="2046"/>
      <c r="J182" s="2046"/>
      <c r="K182" s="2046"/>
      <c r="L182" s="2046"/>
      <c r="M182" s="2046"/>
      <c r="N182" s="2047">
        <v>0</v>
      </c>
      <c r="O182" s="2047"/>
      <c r="P182" s="2047"/>
      <c r="Q182" s="2047"/>
      <c r="R182" s="2047"/>
      <c r="S182" s="2047"/>
      <c r="T182" s="2047"/>
      <c r="U182" s="2005"/>
      <c r="V182" s="2005"/>
      <c r="W182" s="2005"/>
      <c r="X182" s="2005"/>
      <c r="Y182" s="2005"/>
      <c r="Z182" s="2005"/>
      <c r="AA182" s="2005"/>
      <c r="AB182" s="2005"/>
      <c r="AC182" s="2005"/>
      <c r="AD182" s="2005"/>
      <c r="AE182" s="2006"/>
      <c r="AF182" s="1208"/>
      <c r="AG182" s="1208"/>
      <c r="AH182" s="1915"/>
      <c r="AI182" s="1915"/>
      <c r="AJ182" s="1915"/>
      <c r="AK182" s="1915"/>
      <c r="AL182" s="1915"/>
      <c r="AM182" s="1915"/>
      <c r="AN182" s="1915"/>
      <c r="AO182" s="1915"/>
      <c r="AP182" s="1915"/>
      <c r="AQ182" s="1915"/>
      <c r="AR182" s="1915"/>
      <c r="AS182" s="1915"/>
      <c r="AT182" s="1915"/>
      <c r="AU182" s="1915"/>
      <c r="AV182" s="1915"/>
      <c r="AW182" s="1915"/>
      <c r="AX182" s="1915"/>
      <c r="AY182" s="1915"/>
      <c r="AZ182" s="1915"/>
      <c r="BA182" s="1915"/>
      <c r="BB182" s="1915"/>
      <c r="BC182" s="1915"/>
      <c r="BD182" s="1915"/>
      <c r="BE182" s="1915"/>
    </row>
    <row r="183" spans="1:57" ht="15.75" customHeight="1" thickBot="1">
      <c r="A183" s="1208"/>
      <c r="B183" s="1208"/>
      <c r="C183" s="2018" t="s">
        <v>2265</v>
      </c>
      <c r="D183" s="2019"/>
      <c r="E183" s="2019"/>
      <c r="F183" s="2019"/>
      <c r="G183" s="2019"/>
      <c r="H183" s="2019"/>
      <c r="I183" s="2019"/>
      <c r="J183" s="2019"/>
      <c r="K183" s="2019"/>
      <c r="L183" s="2019"/>
      <c r="M183" s="2019"/>
      <c r="N183" s="2048">
        <f>SUM('Sources and Uses Budget'!B85:B86)</f>
        <v>3569999</v>
      </c>
      <c r="O183" s="2048"/>
      <c r="P183" s="2048"/>
      <c r="Q183" s="2048"/>
      <c r="R183" s="2048"/>
      <c r="S183" s="2048"/>
      <c r="T183" s="2048"/>
      <c r="U183" s="2005"/>
      <c r="V183" s="2005"/>
      <c r="W183" s="2005"/>
      <c r="X183" s="2005"/>
      <c r="Y183" s="2005"/>
      <c r="Z183" s="2005"/>
      <c r="AA183" s="2005"/>
      <c r="AB183" s="2005"/>
      <c r="AC183" s="2005"/>
      <c r="AD183" s="2005"/>
      <c r="AE183" s="2006"/>
      <c r="AF183" s="1208"/>
      <c r="AG183" s="1208"/>
      <c r="AH183" s="1915"/>
      <c r="AI183" s="1915"/>
      <c r="AJ183" s="1915"/>
      <c r="AK183" s="1915"/>
      <c r="AL183" s="1915"/>
      <c r="AM183" s="1915"/>
      <c r="AN183" s="1915"/>
      <c r="AO183" s="1915"/>
      <c r="AP183" s="1915"/>
      <c r="AQ183" s="1915"/>
      <c r="AR183" s="1915"/>
      <c r="AS183" s="1915"/>
      <c r="AT183" s="1915"/>
      <c r="AU183" s="1915"/>
      <c r="AV183" s="1915"/>
      <c r="AW183" s="1915"/>
      <c r="AX183" s="1915"/>
      <c r="AY183" s="1915"/>
      <c r="AZ183" s="1915"/>
      <c r="BA183" s="1915"/>
      <c r="BB183" s="1915"/>
      <c r="BC183" s="1915"/>
      <c r="BD183" s="1915"/>
      <c r="BE183" s="1915"/>
    </row>
    <row r="184" spans="1:57" ht="15.75" customHeight="1" thickBot="1">
      <c r="A184" s="1208"/>
      <c r="B184" s="1208"/>
      <c r="C184" s="2018" t="s">
        <v>2264</v>
      </c>
      <c r="D184" s="2019"/>
      <c r="E184" s="2019"/>
      <c r="F184" s="2019"/>
      <c r="G184" s="2019"/>
      <c r="H184" s="2019"/>
      <c r="I184" s="2019"/>
      <c r="J184" s="2019"/>
      <c r="K184" s="2019"/>
      <c r="L184" s="2019"/>
      <c r="M184" s="2019"/>
      <c r="N184" s="2048">
        <f>'Sources and Uses Budget'!B8</f>
        <v>4450000</v>
      </c>
      <c r="O184" s="2048"/>
      <c r="P184" s="2048"/>
      <c r="Q184" s="2048"/>
      <c r="R184" s="2048"/>
      <c r="S184" s="2048"/>
      <c r="T184" s="2048"/>
      <c r="U184" s="2005"/>
      <c r="V184" s="2005"/>
      <c r="W184" s="2005"/>
      <c r="X184" s="2005"/>
      <c r="Y184" s="2005"/>
      <c r="Z184" s="2005"/>
      <c r="AA184" s="2005"/>
      <c r="AB184" s="2005"/>
      <c r="AC184" s="2005"/>
      <c r="AD184" s="2005"/>
      <c r="AE184" s="2006"/>
      <c r="AF184" s="1208"/>
      <c r="AG184" s="1208"/>
      <c r="AH184" s="2015" t="s">
        <v>2262</v>
      </c>
      <c r="AI184" s="2016"/>
      <c r="AJ184" s="2016"/>
      <c r="AK184" s="2016"/>
      <c r="AL184" s="2016"/>
      <c r="AM184" s="2016"/>
      <c r="AN184" s="2016"/>
      <c r="AO184" s="2016"/>
      <c r="AP184" s="2016"/>
      <c r="AQ184" s="2016"/>
      <c r="AR184" s="2016"/>
      <c r="AS184" s="2016"/>
      <c r="AT184" s="2016"/>
      <c r="AU184" s="2016"/>
      <c r="AV184" s="2016"/>
      <c r="AW184" s="2016"/>
      <c r="AX184" s="2016"/>
      <c r="AY184" s="2016"/>
      <c r="AZ184" s="2016"/>
      <c r="BA184" s="2016"/>
      <c r="BB184" s="2016"/>
      <c r="BC184" s="2016"/>
      <c r="BD184" s="2016"/>
      <c r="BE184" s="2017"/>
    </row>
    <row r="185" spans="1:57" ht="15.75" customHeight="1">
      <c r="A185" s="1208"/>
      <c r="B185" s="1208"/>
      <c r="C185" s="2018" t="s">
        <v>2263</v>
      </c>
      <c r="D185" s="2019"/>
      <c r="E185" s="2019"/>
      <c r="F185" s="2019"/>
      <c r="G185" s="2019"/>
      <c r="H185" s="2019"/>
      <c r="I185" s="2019"/>
      <c r="J185" s="2019"/>
      <c r="K185" s="2019"/>
      <c r="L185" s="2019"/>
      <c r="M185" s="2019"/>
      <c r="N185" s="2004">
        <v>0</v>
      </c>
      <c r="O185" s="2004"/>
      <c r="P185" s="2004"/>
      <c r="Q185" s="2004"/>
      <c r="R185" s="2004"/>
      <c r="S185" s="2004"/>
      <c r="T185" s="2004"/>
      <c r="U185" s="2005"/>
      <c r="V185" s="2005"/>
      <c r="W185" s="2005"/>
      <c r="X185" s="2005"/>
      <c r="Y185" s="2005"/>
      <c r="Z185" s="2005"/>
      <c r="AA185" s="2005"/>
      <c r="AB185" s="2005"/>
      <c r="AC185" s="2005"/>
      <c r="AD185" s="2005"/>
      <c r="AE185" s="2006"/>
      <c r="AF185" s="1208"/>
      <c r="AG185" s="1208"/>
      <c r="AH185" s="2020" t="s">
        <v>2262</v>
      </c>
      <c r="AI185" s="2021"/>
      <c r="AJ185" s="2021"/>
      <c r="AK185" s="2021"/>
      <c r="AL185" s="2021"/>
      <c r="AM185" s="2021"/>
      <c r="AN185" s="2021"/>
      <c r="AO185" s="2021"/>
      <c r="AP185" s="2021"/>
      <c r="AQ185" s="2021"/>
      <c r="AR185" s="2021"/>
      <c r="AS185" s="2021"/>
      <c r="AT185" s="2021"/>
      <c r="AU185" s="2022">
        <v>0</v>
      </c>
      <c r="AV185" s="2022"/>
      <c r="AW185" s="2022"/>
      <c r="AX185" s="2022"/>
      <c r="AY185" s="2022"/>
      <c r="AZ185" s="2022"/>
      <c r="BA185" s="2022"/>
      <c r="BB185" s="2022"/>
      <c r="BC185" s="2023"/>
      <c r="BD185" s="2024"/>
      <c r="BE185" s="2025"/>
    </row>
    <row r="186" spans="1:57" ht="15.75" customHeight="1">
      <c r="A186" s="1208"/>
      <c r="B186" s="1208"/>
      <c r="C186" s="2018" t="s">
        <v>2261</v>
      </c>
      <c r="D186" s="2019"/>
      <c r="E186" s="2019"/>
      <c r="F186" s="2019"/>
      <c r="G186" s="2019"/>
      <c r="H186" s="2019"/>
      <c r="I186" s="2019"/>
      <c r="J186" s="2019"/>
      <c r="K186" s="2019"/>
      <c r="L186" s="2019"/>
      <c r="M186" s="2019"/>
      <c r="N186" s="2004">
        <v>0</v>
      </c>
      <c r="O186" s="2004"/>
      <c r="P186" s="2004"/>
      <c r="Q186" s="2004"/>
      <c r="R186" s="2004"/>
      <c r="S186" s="2004"/>
      <c r="T186" s="2004"/>
      <c r="U186" s="2005"/>
      <c r="V186" s="2005"/>
      <c r="W186" s="2005"/>
      <c r="X186" s="2005"/>
      <c r="Y186" s="2005"/>
      <c r="Z186" s="2005"/>
      <c r="AA186" s="2005"/>
      <c r="AB186" s="2005"/>
      <c r="AC186" s="2005"/>
      <c r="AD186" s="2005"/>
      <c r="AE186" s="2006"/>
      <c r="AF186" s="1208"/>
      <c r="AG186" s="1208"/>
      <c r="AH186" s="2036" t="s">
        <v>2260</v>
      </c>
      <c r="AI186" s="2037"/>
      <c r="AJ186" s="2037"/>
      <c r="AK186" s="2037"/>
      <c r="AL186" s="2037"/>
      <c r="AM186" s="2037"/>
      <c r="AN186" s="2037"/>
      <c r="AO186" s="2037"/>
      <c r="AP186" s="2037"/>
      <c r="AQ186" s="2037"/>
      <c r="AR186" s="2037"/>
      <c r="AS186" s="2037"/>
      <c r="AT186" s="2037"/>
      <c r="AU186" s="2038"/>
      <c r="AV186" s="2038"/>
      <c r="AW186" s="2038"/>
      <c r="AX186" s="2038"/>
      <c r="AY186" s="2038"/>
      <c r="AZ186" s="2038"/>
      <c r="BA186" s="2038"/>
      <c r="BB186" s="2038"/>
      <c r="BC186" s="2026"/>
      <c r="BD186" s="2027"/>
      <c r="BE186" s="2028"/>
    </row>
    <row r="187" spans="1:57" ht="15.75" customHeight="1">
      <c r="A187" s="1208"/>
      <c r="B187" s="1208"/>
      <c r="C187" s="2010" t="s">
        <v>300</v>
      </c>
      <c r="D187" s="2011"/>
      <c r="E187" s="2003" t="s">
        <v>2258</v>
      </c>
      <c r="F187" s="2003"/>
      <c r="G187" s="2003"/>
      <c r="H187" s="2003"/>
      <c r="I187" s="2003"/>
      <c r="J187" s="2003"/>
      <c r="K187" s="2003"/>
      <c r="L187" s="2003"/>
      <c r="M187" s="2003"/>
      <c r="N187" s="2004">
        <v>0</v>
      </c>
      <c r="O187" s="2004"/>
      <c r="P187" s="2004"/>
      <c r="Q187" s="2004"/>
      <c r="R187" s="2004"/>
      <c r="S187" s="2004"/>
      <c r="T187" s="2004"/>
      <c r="U187" s="2005"/>
      <c r="V187" s="2005"/>
      <c r="W187" s="2005"/>
      <c r="X187" s="2005"/>
      <c r="Y187" s="2005"/>
      <c r="Z187" s="2005"/>
      <c r="AA187" s="2005"/>
      <c r="AB187" s="2005"/>
      <c r="AC187" s="2005"/>
      <c r="AD187" s="2005"/>
      <c r="AE187" s="2006"/>
      <c r="AF187" s="1208"/>
      <c r="AG187" s="1208"/>
      <c r="AH187" s="2012" t="s">
        <v>2259</v>
      </c>
      <c r="AI187" s="2013"/>
      <c r="AJ187" s="2013"/>
      <c r="AK187" s="2013"/>
      <c r="AL187" s="2013"/>
      <c r="AM187" s="2013"/>
      <c r="AN187" s="2013"/>
      <c r="AO187" s="2013"/>
      <c r="AP187" s="2013"/>
      <c r="AQ187" s="2013"/>
      <c r="AR187" s="2013"/>
      <c r="AS187" s="2013"/>
      <c r="AT187" s="2013"/>
      <c r="AU187" s="2014">
        <f>SUM(AU185:BB186)</f>
        <v>0</v>
      </c>
      <c r="AV187" s="2014"/>
      <c r="AW187" s="2014"/>
      <c r="AX187" s="2014"/>
      <c r="AY187" s="2014"/>
      <c r="AZ187" s="2014"/>
      <c r="BA187" s="2014"/>
      <c r="BB187" s="2014"/>
      <c r="BC187" s="2026"/>
      <c r="BD187" s="2027"/>
      <c r="BE187" s="2028"/>
    </row>
    <row r="188" spans="1:57" ht="15.75" customHeight="1" thickBot="1">
      <c r="A188" s="1208"/>
      <c r="B188" s="1208"/>
      <c r="C188" s="2001" t="s">
        <v>300</v>
      </c>
      <c r="D188" s="2002"/>
      <c r="E188" s="2003" t="s">
        <v>2258</v>
      </c>
      <c r="F188" s="2003"/>
      <c r="G188" s="2003"/>
      <c r="H188" s="2003"/>
      <c r="I188" s="2003"/>
      <c r="J188" s="2003"/>
      <c r="K188" s="2003"/>
      <c r="L188" s="2003"/>
      <c r="M188" s="2003"/>
      <c r="N188" s="2004">
        <v>0</v>
      </c>
      <c r="O188" s="2004"/>
      <c r="P188" s="2004"/>
      <c r="Q188" s="2004"/>
      <c r="R188" s="2004"/>
      <c r="S188" s="2004"/>
      <c r="T188" s="2004"/>
      <c r="U188" s="2005"/>
      <c r="V188" s="2005"/>
      <c r="W188" s="2005"/>
      <c r="X188" s="2005"/>
      <c r="Y188" s="2005"/>
      <c r="Z188" s="2005"/>
      <c r="AA188" s="2005"/>
      <c r="AB188" s="2005"/>
      <c r="AC188" s="2005"/>
      <c r="AD188" s="2005"/>
      <c r="AE188" s="200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7"/>
      <c r="BD188" s="2008"/>
      <c r="BE188" s="2009"/>
    </row>
    <row r="189" spans="1:57" ht="15.75" customHeight="1" thickBot="1">
      <c r="A189" s="1208"/>
      <c r="B189" s="1208"/>
      <c r="C189" s="1989" t="s">
        <v>300</v>
      </c>
      <c r="D189" s="1990"/>
      <c r="E189" s="1991" t="s">
        <v>2258</v>
      </c>
      <c r="F189" s="1991"/>
      <c r="G189" s="1991"/>
      <c r="H189" s="1991"/>
      <c r="I189" s="1991"/>
      <c r="J189" s="1991"/>
      <c r="K189" s="1991"/>
      <c r="L189" s="1991"/>
      <c r="M189" s="1992"/>
      <c r="N189" s="1993">
        <v>0</v>
      </c>
      <c r="O189" s="1993"/>
      <c r="P189" s="1993"/>
      <c r="Q189" s="1993"/>
      <c r="R189" s="1993"/>
      <c r="S189" s="1993"/>
      <c r="T189" s="1994"/>
      <c r="U189" s="1995"/>
      <c r="V189" s="1996"/>
      <c r="W189" s="1996"/>
      <c r="X189" s="1996"/>
      <c r="Y189" s="1996"/>
      <c r="Z189" s="1996"/>
      <c r="AA189" s="1996"/>
      <c r="AB189" s="1996"/>
      <c r="AC189" s="1996"/>
      <c r="AD189" s="1996"/>
      <c r="AE189" s="1997"/>
      <c r="AF189" s="1208"/>
      <c r="AG189" s="1208"/>
      <c r="AH189" s="1998" t="s">
        <v>2257</v>
      </c>
      <c r="AI189" s="1999"/>
      <c r="AJ189" s="1999"/>
      <c r="AK189" s="1999"/>
      <c r="AL189" s="1999"/>
      <c r="AM189" s="1999"/>
      <c r="AN189" s="1999"/>
      <c r="AO189" s="1999"/>
      <c r="AP189" s="1999"/>
      <c r="AQ189" s="1999"/>
      <c r="AR189" s="1999"/>
      <c r="AS189" s="1999"/>
      <c r="AT189" s="1999"/>
      <c r="AU189" s="2000"/>
      <c r="AV189" s="2000"/>
      <c r="AW189" s="2000"/>
      <c r="AX189" s="2000"/>
      <c r="AY189" s="2000"/>
      <c r="AZ189" s="2000"/>
      <c r="BA189" s="2000"/>
      <c r="BB189" s="2000"/>
      <c r="BC189" s="1164"/>
      <c r="BD189" s="1164"/>
      <c r="BE189" s="1252"/>
    </row>
    <row r="190" spans="1:57" ht="15.75" customHeight="1">
      <c r="A190" s="1208"/>
      <c r="B190" s="1208"/>
      <c r="C190" s="1972" t="s">
        <v>2256</v>
      </c>
      <c r="D190" s="1973"/>
      <c r="E190" s="1973"/>
      <c r="F190" s="1973"/>
      <c r="G190" s="1973"/>
      <c r="H190" s="1973"/>
      <c r="I190" s="1973"/>
      <c r="J190" s="1973"/>
      <c r="K190" s="1973"/>
      <c r="L190" s="1973"/>
      <c r="M190" s="1973"/>
      <c r="N190" s="1974">
        <f>SUM(N182:T189)</f>
        <v>8019999</v>
      </c>
      <c r="O190" s="1974"/>
      <c r="P190" s="1974"/>
      <c r="Q190" s="1974"/>
      <c r="R190" s="1974"/>
      <c r="S190" s="1974"/>
      <c r="T190" s="1975"/>
      <c r="U190" s="1208"/>
      <c r="V190" s="1208"/>
      <c r="W190" s="1208"/>
      <c r="X190" s="1208"/>
      <c r="Y190" s="1208"/>
      <c r="Z190" s="1208"/>
      <c r="AA190" s="1208"/>
      <c r="AB190" s="1208"/>
      <c r="AC190" s="1208"/>
      <c r="AD190" s="1208"/>
      <c r="AE190" s="1208"/>
      <c r="AF190" s="1208"/>
      <c r="AG190" s="1208"/>
      <c r="AH190" s="1976" t="s">
        <v>2255</v>
      </c>
      <c r="AI190" s="1977"/>
      <c r="AJ190" s="1977"/>
      <c r="AK190" s="1977"/>
      <c r="AL190" s="1977"/>
      <c r="AM190" s="1977"/>
      <c r="AN190" s="1977"/>
      <c r="AO190" s="1977"/>
      <c r="AP190" s="1977"/>
      <c r="AQ190" s="1977"/>
      <c r="AR190" s="1977"/>
      <c r="AS190" s="1977"/>
      <c r="AT190" s="1977"/>
      <c r="AU190" s="1977"/>
      <c r="AV190" s="1977"/>
      <c r="AW190" s="1977"/>
      <c r="AX190" s="1977"/>
      <c r="AY190" s="1977"/>
      <c r="AZ190" s="1977"/>
      <c r="BA190" s="1977"/>
      <c r="BB190" s="1977"/>
      <c r="BC190" s="1977"/>
      <c r="BD190" s="1977"/>
      <c r="BE190" s="1978"/>
    </row>
    <row r="191" spans="1:57" ht="15.75" customHeight="1" thickBot="1">
      <c r="A191" s="1208"/>
      <c r="B191" s="1208"/>
      <c r="C191" s="1982" t="s">
        <v>2254</v>
      </c>
      <c r="D191" s="1983"/>
      <c r="E191" s="1983"/>
      <c r="F191" s="1983"/>
      <c r="G191" s="1983"/>
      <c r="H191" s="1983"/>
      <c r="I191" s="1983"/>
      <c r="J191" s="1983"/>
      <c r="K191" s="1983"/>
      <c r="L191" s="1983"/>
      <c r="M191" s="1983"/>
      <c r="N191" s="1984">
        <f>(N180-N190)/J29</f>
        <v>775550.71568627446</v>
      </c>
      <c r="O191" s="1985"/>
      <c r="P191" s="1985"/>
      <c r="Q191" s="1985"/>
      <c r="R191" s="1985"/>
      <c r="S191" s="1985"/>
      <c r="T191" s="1986"/>
      <c r="U191" s="1216"/>
      <c r="V191" s="1208"/>
      <c r="W191" s="1208"/>
      <c r="X191" s="1208"/>
      <c r="Y191" s="1208"/>
      <c r="Z191" s="1208"/>
      <c r="AA191" s="1208"/>
      <c r="AB191" s="1208"/>
      <c r="AC191" s="1208"/>
      <c r="AD191" s="1208"/>
      <c r="AE191" s="1208"/>
      <c r="AF191" s="1208"/>
      <c r="AG191" s="1208"/>
      <c r="AH191" s="1979"/>
      <c r="AI191" s="1980"/>
      <c r="AJ191" s="1980"/>
      <c r="AK191" s="1980"/>
      <c r="AL191" s="1980"/>
      <c r="AM191" s="1980"/>
      <c r="AN191" s="1980"/>
      <c r="AO191" s="1980"/>
      <c r="AP191" s="1980"/>
      <c r="AQ191" s="1980"/>
      <c r="AR191" s="1980"/>
      <c r="AS191" s="1980"/>
      <c r="AT191" s="1980"/>
      <c r="AU191" s="1980"/>
      <c r="AV191" s="1980"/>
      <c r="AW191" s="1980"/>
      <c r="AX191" s="1980"/>
      <c r="AY191" s="1980"/>
      <c r="AZ191" s="1980"/>
      <c r="BA191" s="1980"/>
      <c r="BB191" s="1980"/>
      <c r="BC191" s="1980"/>
      <c r="BD191" s="1980"/>
      <c r="BE191" s="198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7"/>
      <c r="AI192" s="1987"/>
      <c r="AJ192" s="1987"/>
      <c r="AK192" s="1987"/>
      <c r="AL192" s="1987"/>
      <c r="AM192" s="1987"/>
      <c r="AN192" s="1987"/>
      <c r="AO192" s="1987"/>
      <c r="AP192" s="1987"/>
      <c r="AQ192" s="1987"/>
      <c r="AR192" s="1987"/>
      <c r="AS192" s="1988"/>
      <c r="AT192" s="1988"/>
      <c r="AU192" s="1988"/>
      <c r="AV192" s="1988"/>
      <c r="AW192" s="1988"/>
      <c r="AX192" s="1988"/>
      <c r="AY192" s="1988"/>
      <c r="AZ192" s="1988"/>
      <c r="BA192" s="1988"/>
      <c r="BB192" s="1988"/>
      <c r="BC192" s="1988"/>
      <c r="BD192" s="198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7" t="s">
        <v>2253</v>
      </c>
      <c r="D194" s="1968"/>
      <c r="E194" s="1968"/>
      <c r="F194" s="1968"/>
      <c r="G194" s="1968"/>
      <c r="H194" s="1968"/>
      <c r="I194" s="1968"/>
      <c r="J194" s="1968"/>
      <c r="K194" s="1968"/>
      <c r="L194" s="1968"/>
      <c r="M194" s="1968"/>
      <c r="N194" s="1968"/>
      <c r="O194" s="1968"/>
      <c r="P194" s="1968"/>
      <c r="Q194" s="1968"/>
      <c r="R194" s="1968"/>
      <c r="S194" s="1968"/>
      <c r="T194" s="1968"/>
      <c r="U194" s="1968"/>
      <c r="V194" s="1968"/>
      <c r="W194" s="1968"/>
      <c r="X194" s="1968"/>
      <c r="Y194" s="1968"/>
      <c r="Z194" s="1968"/>
      <c r="AA194" s="1968"/>
      <c r="AB194" s="1968"/>
      <c r="AC194" s="1968"/>
      <c r="AD194" s="1968"/>
      <c r="AE194" s="196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70" t="s">
        <v>2252</v>
      </c>
      <c r="D195" s="1970"/>
      <c r="E195" s="1970"/>
      <c r="F195" s="1970"/>
      <c r="G195" s="1970"/>
      <c r="H195" s="1970"/>
      <c r="I195" s="1970"/>
      <c r="J195" s="1970"/>
      <c r="K195" s="1970"/>
      <c r="L195" s="1970"/>
      <c r="M195" s="1970"/>
      <c r="N195" s="1970"/>
      <c r="O195" s="1971" t="s">
        <v>2251</v>
      </c>
      <c r="P195" s="1971"/>
      <c r="Q195" s="1971"/>
      <c r="R195" s="1971"/>
      <c r="S195" s="1971"/>
      <c r="T195" s="1971"/>
      <c r="U195" s="1971"/>
      <c r="V195" s="1971"/>
      <c r="W195" s="1971"/>
      <c r="X195" s="1971" t="s">
        <v>2250</v>
      </c>
      <c r="Y195" s="1971"/>
      <c r="Z195" s="1971"/>
      <c r="AA195" s="1971"/>
      <c r="AB195" s="1971"/>
      <c r="AC195" s="1971"/>
      <c r="AD195" s="1971"/>
      <c r="AE195" s="197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62" t="s">
        <v>2249</v>
      </c>
      <c r="D196" s="1962"/>
      <c r="E196" s="1962"/>
      <c r="F196" s="1962"/>
      <c r="G196" s="1962"/>
      <c r="H196" s="1962"/>
      <c r="I196" s="1962"/>
      <c r="J196" s="1962"/>
      <c r="K196" s="1962"/>
      <c r="L196" s="1962"/>
      <c r="M196" s="1962"/>
      <c r="N196" s="1962"/>
      <c r="O196" s="1963" t="s">
        <v>2248</v>
      </c>
      <c r="P196" s="1963"/>
      <c r="Q196" s="1963"/>
      <c r="R196" s="1963"/>
      <c r="S196" s="1963"/>
      <c r="T196" s="1963"/>
      <c r="U196" s="1963"/>
      <c r="V196" s="1963"/>
      <c r="W196" s="1963"/>
      <c r="X196" s="1964">
        <v>0.03</v>
      </c>
      <c r="Y196" s="1964"/>
      <c r="Z196" s="1964"/>
      <c r="AA196" s="1964"/>
      <c r="AB196" s="1964"/>
      <c r="AC196" s="1964"/>
      <c r="AD196" s="1964"/>
      <c r="AE196" s="196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62" t="s">
        <v>853</v>
      </c>
      <c r="D197" s="1962"/>
      <c r="E197" s="1962"/>
      <c r="F197" s="1962"/>
      <c r="G197" s="1962"/>
      <c r="H197" s="1962"/>
      <c r="I197" s="1962"/>
      <c r="J197" s="1962"/>
      <c r="K197" s="1962"/>
      <c r="L197" s="1962"/>
      <c r="M197" s="1962"/>
      <c r="N197" s="1962"/>
      <c r="O197" s="1963" t="s">
        <v>2248</v>
      </c>
      <c r="P197" s="1963"/>
      <c r="Q197" s="1963"/>
      <c r="R197" s="1963"/>
      <c r="S197" s="1963"/>
      <c r="T197" s="1963"/>
      <c r="U197" s="1963"/>
      <c r="V197" s="1963"/>
      <c r="W197" s="1963"/>
      <c r="X197" s="1964">
        <v>0.03</v>
      </c>
      <c r="Y197" s="1964"/>
      <c r="Z197" s="1964"/>
      <c r="AA197" s="1964"/>
      <c r="AB197" s="1964"/>
      <c r="AC197" s="1964"/>
      <c r="AD197" s="1964"/>
      <c r="AE197" s="196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62" t="s">
        <v>2247</v>
      </c>
      <c r="D198" s="1962"/>
      <c r="E198" s="1962"/>
      <c r="F198" s="1962"/>
      <c r="G198" s="1962"/>
      <c r="H198" s="1962"/>
      <c r="I198" s="1962"/>
      <c r="J198" s="1962"/>
      <c r="K198" s="1962"/>
      <c r="L198" s="1962"/>
      <c r="M198" s="1962"/>
      <c r="N198" s="1962"/>
      <c r="O198" s="1965">
        <f>SUM(O196:W197)</f>
        <v>0</v>
      </c>
      <c r="P198" s="1966"/>
      <c r="Q198" s="1966"/>
      <c r="R198" s="1966"/>
      <c r="S198" s="1966"/>
      <c r="T198" s="1966"/>
      <c r="U198" s="1966"/>
      <c r="V198" s="1966"/>
      <c r="W198" s="1966"/>
      <c r="X198" s="1966" t="s">
        <v>2246</v>
      </c>
      <c r="Y198" s="1966"/>
      <c r="Z198" s="1966"/>
      <c r="AA198" s="1966"/>
      <c r="AB198" s="1966"/>
      <c r="AC198" s="1966"/>
      <c r="AD198" s="1966"/>
      <c r="AE198" s="196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6" t="s">
        <v>2245</v>
      </c>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1936"/>
      <c r="AD199" s="1936"/>
      <c r="AE199" s="193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7" t="s">
        <v>2244</v>
      </c>
      <c r="D201" s="1938"/>
      <c r="E201" s="1938"/>
      <c r="F201" s="1938"/>
      <c r="G201" s="1938"/>
      <c r="H201" s="1938"/>
      <c r="I201" s="1938"/>
      <c r="J201" s="1938"/>
      <c r="K201" s="1938"/>
      <c r="L201" s="1938"/>
      <c r="M201" s="1938"/>
      <c r="N201" s="1938"/>
      <c r="O201" s="1938"/>
      <c r="P201" s="1938"/>
      <c r="Q201" s="1938"/>
      <c r="R201" s="1938"/>
      <c r="S201" s="1938"/>
      <c r="T201" s="1938"/>
      <c r="U201" s="1938"/>
      <c r="V201" s="1938"/>
      <c r="W201" s="1938"/>
      <c r="X201" s="1938"/>
      <c r="Y201" s="1938"/>
      <c r="Z201" s="1938"/>
      <c r="AA201" s="1938"/>
      <c r="AB201" s="1938"/>
      <c r="AC201" s="1938"/>
      <c r="AD201" s="1938"/>
      <c r="AE201" s="1938"/>
      <c r="AF201" s="1938"/>
      <c r="AG201" s="1938"/>
      <c r="AH201" s="1938"/>
      <c r="AI201" s="1938"/>
      <c r="AJ201" s="1938"/>
      <c r="AK201" s="193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40" t="s">
        <v>2243</v>
      </c>
      <c r="D202" s="1941"/>
      <c r="E202" s="1941"/>
      <c r="F202" s="1942"/>
      <c r="G202" s="1946" t="s">
        <v>2242</v>
      </c>
      <c r="H202" s="1941"/>
      <c r="I202" s="1941"/>
      <c r="J202" s="1941"/>
      <c r="K202" s="1941"/>
      <c r="L202" s="1941"/>
      <c r="M202" s="1941"/>
      <c r="N202" s="1941"/>
      <c r="O202" s="1942"/>
      <c r="P202" s="1948" t="s">
        <v>2241</v>
      </c>
      <c r="Q202" s="1949"/>
      <c r="R202" s="1949"/>
      <c r="S202" s="1949"/>
      <c r="T202" s="1950"/>
      <c r="U202" s="1954" t="s">
        <v>2240</v>
      </c>
      <c r="V202" s="1955"/>
      <c r="W202" s="1955"/>
      <c r="X202" s="1956"/>
      <c r="Y202" s="1954" t="s">
        <v>2239</v>
      </c>
      <c r="Z202" s="1955"/>
      <c r="AA202" s="1955"/>
      <c r="AB202" s="1956"/>
      <c r="AC202" s="1954" t="s">
        <v>2238</v>
      </c>
      <c r="AD202" s="1955"/>
      <c r="AE202" s="1955"/>
      <c r="AF202" s="1956"/>
      <c r="AG202" s="1946" t="s">
        <v>2237</v>
      </c>
      <c r="AH202" s="1941"/>
      <c r="AI202" s="1941"/>
      <c r="AJ202" s="1941"/>
      <c r="AK202" s="196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3"/>
      <c r="D203" s="1944"/>
      <c r="E203" s="1944"/>
      <c r="F203" s="1945"/>
      <c r="G203" s="1947"/>
      <c r="H203" s="1944"/>
      <c r="I203" s="1944"/>
      <c r="J203" s="1944"/>
      <c r="K203" s="1944"/>
      <c r="L203" s="1944"/>
      <c r="M203" s="1944"/>
      <c r="N203" s="1944"/>
      <c r="O203" s="1945"/>
      <c r="P203" s="1951"/>
      <c r="Q203" s="1952"/>
      <c r="R203" s="1952"/>
      <c r="S203" s="1952"/>
      <c r="T203" s="1953"/>
      <c r="U203" s="1957"/>
      <c r="V203" s="1958"/>
      <c r="W203" s="1958"/>
      <c r="X203" s="1959"/>
      <c r="Y203" s="1957"/>
      <c r="Z203" s="1958"/>
      <c r="AA203" s="1958"/>
      <c r="AB203" s="1959"/>
      <c r="AC203" s="1957"/>
      <c r="AD203" s="1958"/>
      <c r="AE203" s="1958"/>
      <c r="AF203" s="1959"/>
      <c r="AG203" s="1947"/>
      <c r="AH203" s="1944"/>
      <c r="AI203" s="1944"/>
      <c r="AJ203" s="1944"/>
      <c r="AK203" s="196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9">
        <v>1</v>
      </c>
      <c r="D204" s="1930"/>
      <c r="E204" s="1930"/>
      <c r="F204" s="1930"/>
      <c r="G204" s="1931" t="s">
        <v>1857</v>
      </c>
      <c r="H204" s="1931"/>
      <c r="I204" s="1931"/>
      <c r="J204" s="1931"/>
      <c r="K204" s="1931"/>
      <c r="L204" s="1931"/>
      <c r="M204" s="1931"/>
      <c r="N204" s="1931"/>
      <c r="O204" s="1931"/>
      <c r="P204" s="1932"/>
      <c r="Q204" s="1935"/>
      <c r="R204" s="1935"/>
      <c r="S204" s="1935"/>
      <c r="T204" s="1935"/>
      <c r="U204" s="1933" t="s">
        <v>1857</v>
      </c>
      <c r="V204" s="1933"/>
      <c r="W204" s="1933"/>
      <c r="X204" s="1933"/>
      <c r="Y204" s="1933" t="s">
        <v>1857</v>
      </c>
      <c r="Z204" s="1933"/>
      <c r="AA204" s="1933"/>
      <c r="AB204" s="1933"/>
      <c r="AC204" s="1934" t="s">
        <v>1857</v>
      </c>
      <c r="AD204" s="1934"/>
      <c r="AE204" s="1934"/>
      <c r="AF204" s="1934"/>
      <c r="AG204" s="1918"/>
      <c r="AH204" s="1919"/>
      <c r="AI204" s="1919"/>
      <c r="AJ204" s="1919"/>
      <c r="AK204" s="192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9">
        <v>2</v>
      </c>
      <c r="D205" s="1930"/>
      <c r="E205" s="1930"/>
      <c r="F205" s="1930"/>
      <c r="G205" s="1931" t="s">
        <v>1857</v>
      </c>
      <c r="H205" s="1931"/>
      <c r="I205" s="1931"/>
      <c r="J205" s="1931"/>
      <c r="K205" s="1931"/>
      <c r="L205" s="1931"/>
      <c r="M205" s="1931"/>
      <c r="N205" s="1931"/>
      <c r="O205" s="1931"/>
      <c r="P205" s="1932"/>
      <c r="Q205" s="1932"/>
      <c r="R205" s="1932"/>
      <c r="S205" s="1932"/>
      <c r="T205" s="1932"/>
      <c r="U205" s="1933" t="s">
        <v>1857</v>
      </c>
      <c r="V205" s="1933"/>
      <c r="W205" s="1933"/>
      <c r="X205" s="1933"/>
      <c r="Y205" s="1933" t="s">
        <v>1857</v>
      </c>
      <c r="Z205" s="1933"/>
      <c r="AA205" s="1933"/>
      <c r="AB205" s="1933"/>
      <c r="AC205" s="1934" t="s">
        <v>1857</v>
      </c>
      <c r="AD205" s="1934"/>
      <c r="AE205" s="1934"/>
      <c r="AF205" s="1934"/>
      <c r="AG205" s="1918"/>
      <c r="AH205" s="1919"/>
      <c r="AI205" s="1919"/>
      <c r="AJ205" s="1919"/>
      <c r="AK205" s="192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9">
        <v>3</v>
      </c>
      <c r="D206" s="1930"/>
      <c r="E206" s="1930"/>
      <c r="F206" s="1930"/>
      <c r="G206" s="1931" t="s">
        <v>1857</v>
      </c>
      <c r="H206" s="1931"/>
      <c r="I206" s="1931"/>
      <c r="J206" s="1931"/>
      <c r="K206" s="1931"/>
      <c r="L206" s="1931"/>
      <c r="M206" s="1931"/>
      <c r="N206" s="1931"/>
      <c r="O206" s="1931"/>
      <c r="P206" s="1932"/>
      <c r="Q206" s="1932"/>
      <c r="R206" s="1932"/>
      <c r="S206" s="1932"/>
      <c r="T206" s="1932"/>
      <c r="U206" s="1933" t="s">
        <v>1857</v>
      </c>
      <c r="V206" s="1933"/>
      <c r="W206" s="1933"/>
      <c r="X206" s="1933"/>
      <c r="Y206" s="1933" t="s">
        <v>1857</v>
      </c>
      <c r="Z206" s="1933"/>
      <c r="AA206" s="1933"/>
      <c r="AB206" s="1933"/>
      <c r="AC206" s="1934" t="s">
        <v>1857</v>
      </c>
      <c r="AD206" s="1934"/>
      <c r="AE206" s="1934"/>
      <c r="AF206" s="1934"/>
      <c r="AG206" s="1918"/>
      <c r="AH206" s="1919"/>
      <c r="AI206" s="1919"/>
      <c r="AJ206" s="1919"/>
      <c r="AK206" s="192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9">
        <v>4</v>
      </c>
      <c r="D207" s="1930"/>
      <c r="E207" s="1930"/>
      <c r="F207" s="1930"/>
      <c r="G207" s="1931" t="s">
        <v>1857</v>
      </c>
      <c r="H207" s="1931"/>
      <c r="I207" s="1931"/>
      <c r="J207" s="1931"/>
      <c r="K207" s="1931"/>
      <c r="L207" s="1931"/>
      <c r="M207" s="1931"/>
      <c r="N207" s="1931"/>
      <c r="O207" s="1931"/>
      <c r="P207" s="1932"/>
      <c r="Q207" s="1932"/>
      <c r="R207" s="1932"/>
      <c r="S207" s="1932"/>
      <c r="T207" s="1932"/>
      <c r="U207" s="1933" t="s">
        <v>1857</v>
      </c>
      <c r="V207" s="1933"/>
      <c r="W207" s="1933"/>
      <c r="X207" s="1933"/>
      <c r="Y207" s="1933" t="s">
        <v>1857</v>
      </c>
      <c r="Z207" s="1933"/>
      <c r="AA207" s="1933"/>
      <c r="AB207" s="1933"/>
      <c r="AC207" s="1934" t="s">
        <v>1857</v>
      </c>
      <c r="AD207" s="1934"/>
      <c r="AE207" s="1934"/>
      <c r="AF207" s="1934"/>
      <c r="AG207" s="1918"/>
      <c r="AH207" s="1919"/>
      <c r="AI207" s="1919"/>
      <c r="AJ207" s="1919"/>
      <c r="AK207" s="192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9">
        <v>5</v>
      </c>
      <c r="D208" s="1930"/>
      <c r="E208" s="1930"/>
      <c r="F208" s="1930"/>
      <c r="G208" s="1931" t="s">
        <v>1857</v>
      </c>
      <c r="H208" s="1931"/>
      <c r="I208" s="1931"/>
      <c r="J208" s="1931"/>
      <c r="K208" s="1931"/>
      <c r="L208" s="1931"/>
      <c r="M208" s="1931"/>
      <c r="N208" s="1931"/>
      <c r="O208" s="1931"/>
      <c r="P208" s="1932"/>
      <c r="Q208" s="1932"/>
      <c r="R208" s="1932"/>
      <c r="S208" s="1932"/>
      <c r="T208" s="1932"/>
      <c r="U208" s="1933" t="s">
        <v>1857</v>
      </c>
      <c r="V208" s="1933"/>
      <c r="W208" s="1933"/>
      <c r="X208" s="1933"/>
      <c r="Y208" s="1933" t="s">
        <v>1857</v>
      </c>
      <c r="Z208" s="1933"/>
      <c r="AA208" s="1933"/>
      <c r="AB208" s="1933"/>
      <c r="AC208" s="1934" t="s">
        <v>1857</v>
      </c>
      <c r="AD208" s="1934"/>
      <c r="AE208" s="1934"/>
      <c r="AF208" s="1934"/>
      <c r="AG208" s="1918"/>
      <c r="AH208" s="1919"/>
      <c r="AI208" s="1919"/>
      <c r="AJ208" s="1919"/>
      <c r="AK208" s="192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9">
        <v>6</v>
      </c>
      <c r="D209" s="1930"/>
      <c r="E209" s="1930"/>
      <c r="F209" s="1930"/>
      <c r="G209" s="1931" t="s">
        <v>1857</v>
      </c>
      <c r="H209" s="1931"/>
      <c r="I209" s="1931"/>
      <c r="J209" s="1931"/>
      <c r="K209" s="1931"/>
      <c r="L209" s="1931"/>
      <c r="M209" s="1931"/>
      <c r="N209" s="1931"/>
      <c r="O209" s="1931"/>
      <c r="P209" s="1932"/>
      <c r="Q209" s="1932"/>
      <c r="R209" s="1932"/>
      <c r="S209" s="1932"/>
      <c r="T209" s="1932"/>
      <c r="U209" s="1933"/>
      <c r="V209" s="1933"/>
      <c r="W209" s="1933"/>
      <c r="X209" s="1933"/>
      <c r="Y209" s="1933"/>
      <c r="Z209" s="1933"/>
      <c r="AA209" s="1933"/>
      <c r="AB209" s="1933"/>
      <c r="AC209" s="1934" t="s">
        <v>1857</v>
      </c>
      <c r="AD209" s="1934"/>
      <c r="AE209" s="1934"/>
      <c r="AF209" s="1934"/>
      <c r="AG209" s="1918"/>
      <c r="AH209" s="1919"/>
      <c r="AI209" s="1919"/>
      <c r="AJ209" s="1919"/>
      <c r="AK209" s="192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9">
        <v>7</v>
      </c>
      <c r="D210" s="1930"/>
      <c r="E210" s="1930"/>
      <c r="F210" s="1930"/>
      <c r="G210" s="1931"/>
      <c r="H210" s="1931"/>
      <c r="I210" s="1931"/>
      <c r="J210" s="1931"/>
      <c r="K210" s="1931"/>
      <c r="L210" s="1931"/>
      <c r="M210" s="1931"/>
      <c r="N210" s="1931"/>
      <c r="O210" s="1931"/>
      <c r="P210" s="1932"/>
      <c r="Q210" s="1932"/>
      <c r="R210" s="1932"/>
      <c r="S210" s="1932"/>
      <c r="T210" s="1932"/>
      <c r="U210" s="1933"/>
      <c r="V210" s="1933"/>
      <c r="W210" s="1933"/>
      <c r="X210" s="1933"/>
      <c r="Y210" s="1933"/>
      <c r="Z210" s="1933"/>
      <c r="AA210" s="1933"/>
      <c r="AB210" s="1933"/>
      <c r="AC210" s="1934" t="s">
        <v>1857</v>
      </c>
      <c r="AD210" s="1934"/>
      <c r="AE210" s="1934"/>
      <c r="AF210" s="1934"/>
      <c r="AG210" s="1918"/>
      <c r="AH210" s="1919"/>
      <c r="AI210" s="1919"/>
      <c r="AJ210" s="1919"/>
      <c r="AK210" s="192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21" t="s">
        <v>2236</v>
      </c>
      <c r="D211" s="1922"/>
      <c r="E211" s="1922"/>
      <c r="F211" s="1922"/>
      <c r="G211" s="1922"/>
      <c r="H211" s="1922"/>
      <c r="I211" s="1922"/>
      <c r="J211" s="1922"/>
      <c r="K211" s="1922"/>
      <c r="L211" s="1922"/>
      <c r="M211" s="1922"/>
      <c r="N211" s="1922"/>
      <c r="O211" s="1922"/>
      <c r="P211" s="1923"/>
      <c r="Q211" s="1923"/>
      <c r="R211" s="1923"/>
      <c r="S211" s="1923"/>
      <c r="T211" s="1923"/>
      <c r="U211" s="1924">
        <f>-SUM(U204:U210)</f>
        <v>0</v>
      </c>
      <c r="V211" s="1924"/>
      <c r="W211" s="1924"/>
      <c r="X211" s="1924"/>
      <c r="Y211" s="1924">
        <f>-SUM(Y204:Y210)</f>
        <v>0</v>
      </c>
      <c r="Z211" s="1924"/>
      <c r="AA211" s="1924"/>
      <c r="AB211" s="1924"/>
      <c r="AC211" s="1925">
        <f>-SUM(AC204:AC210)</f>
        <v>0</v>
      </c>
      <c r="AD211" s="1925"/>
      <c r="AE211" s="1925"/>
      <c r="AF211" s="1925"/>
      <c r="AG211" s="1926"/>
      <c r="AH211" s="1927"/>
      <c r="AI211" s="1927"/>
      <c r="AJ211" s="1927"/>
      <c r="AK211" s="192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5" t="s">
        <v>2234</v>
      </c>
      <c r="C216" s="1906"/>
      <c r="D216" s="1906"/>
      <c r="E216" s="1906"/>
      <c r="F216" s="1906"/>
      <c r="G216" s="1906"/>
      <c r="H216" s="1906"/>
      <c r="I216" s="1906"/>
      <c r="J216" s="1906"/>
      <c r="K216" s="1906"/>
      <c r="L216" s="1906"/>
      <c r="M216" s="1906"/>
      <c r="N216" s="1906"/>
      <c r="O216" s="1906"/>
      <c r="P216" s="1906"/>
      <c r="Q216" s="1906"/>
      <c r="R216" s="1906"/>
      <c r="S216" s="1906"/>
      <c r="T216" s="1906"/>
      <c r="U216" s="1906"/>
      <c r="V216" s="1906"/>
      <c r="W216" s="1906"/>
      <c r="X216" s="1906"/>
      <c r="Y216" s="1906"/>
      <c r="Z216" s="1906"/>
      <c r="AA216" s="1906"/>
      <c r="AB216" s="1906"/>
      <c r="AC216" s="1906"/>
      <c r="AD216" s="1906"/>
      <c r="AE216" s="1906"/>
      <c r="AF216" s="1906"/>
      <c r="AG216" s="1906"/>
      <c r="AH216" s="1906"/>
      <c r="AI216" s="1906"/>
      <c r="AJ216" s="1906"/>
      <c r="AK216" s="1906"/>
      <c r="AL216" s="1906"/>
      <c r="AM216" s="1906"/>
      <c r="AN216" s="1906"/>
      <c r="AO216" s="1906"/>
      <c r="AP216" s="1906"/>
      <c r="AQ216" s="1906"/>
      <c r="AR216" s="1906"/>
      <c r="AS216" s="1906"/>
      <c r="AT216" s="1906"/>
      <c r="AU216" s="1906"/>
      <c r="AV216" s="1906"/>
      <c r="AW216" s="1906"/>
      <c r="AX216" s="1906"/>
      <c r="AY216" s="1906"/>
      <c r="AZ216" s="1906"/>
      <c r="BA216" s="1906"/>
      <c r="BB216" s="1906"/>
      <c r="BC216" s="1906"/>
      <c r="BD216" s="1907"/>
      <c r="BE216" s="1215"/>
    </row>
    <row r="217" spans="1:57" ht="15.75" customHeight="1">
      <c r="A217" s="1208"/>
      <c r="B217" s="1908"/>
      <c r="C217" s="1909"/>
      <c r="D217" s="1909"/>
      <c r="E217" s="1909"/>
      <c r="F217" s="1909"/>
      <c r="G217" s="1909"/>
      <c r="H217" s="1909"/>
      <c r="I217" s="1909"/>
      <c r="J217" s="1909"/>
      <c r="K217" s="1909"/>
      <c r="L217" s="1909"/>
      <c r="M217" s="1909"/>
      <c r="N217" s="1909"/>
      <c r="O217" s="1909"/>
      <c r="P217" s="1909"/>
      <c r="Q217" s="1909"/>
      <c r="R217" s="1909"/>
      <c r="S217" s="1909"/>
      <c r="T217" s="1909"/>
      <c r="U217" s="1909"/>
      <c r="V217" s="1909"/>
      <c r="W217" s="1909"/>
      <c r="X217" s="1909"/>
      <c r="Y217" s="1909"/>
      <c r="Z217" s="1909"/>
      <c r="AA217" s="1909"/>
      <c r="AB217" s="1909"/>
      <c r="AC217" s="1909"/>
      <c r="AD217" s="1909"/>
      <c r="AE217" s="1909"/>
      <c r="AF217" s="1909"/>
      <c r="AG217" s="1909"/>
      <c r="AH217" s="1909"/>
      <c r="AI217" s="1909"/>
      <c r="AJ217" s="1909"/>
      <c r="AK217" s="1909"/>
      <c r="AL217" s="1909"/>
      <c r="AM217" s="1909"/>
      <c r="AN217" s="1909"/>
      <c r="AO217" s="1909"/>
      <c r="AP217" s="1909"/>
      <c r="AQ217" s="1909"/>
      <c r="AR217" s="1909"/>
      <c r="AS217" s="1909"/>
      <c r="AT217" s="1909"/>
      <c r="AU217" s="1909"/>
      <c r="AV217" s="1909"/>
      <c r="AW217" s="1909"/>
      <c r="AX217" s="1909"/>
      <c r="AY217" s="1909"/>
      <c r="AZ217" s="1909"/>
      <c r="BA217" s="1909"/>
      <c r="BB217" s="1909"/>
      <c r="BC217" s="1909"/>
      <c r="BD217" s="1910"/>
      <c r="BE217" s="1215"/>
    </row>
    <row r="218" spans="1:57" ht="15.75" customHeight="1">
      <c r="A218" s="1208"/>
      <c r="B218" s="1911" t="s">
        <v>2233</v>
      </c>
      <c r="C218" s="1912"/>
      <c r="D218" s="1912"/>
      <c r="E218" s="1912"/>
      <c r="F218" s="1912"/>
      <c r="G218" s="1912"/>
      <c r="H218" s="1912"/>
      <c r="I218" s="1912"/>
      <c r="J218" s="1912"/>
      <c r="K218" s="1912"/>
      <c r="L218" s="1912"/>
      <c r="M218" s="1912"/>
      <c r="N218" s="1912"/>
      <c r="O218" s="1912"/>
      <c r="P218" s="1912"/>
      <c r="Q218" s="1912"/>
      <c r="R218" s="1912"/>
      <c r="S218" s="1912"/>
      <c r="T218" s="1912"/>
      <c r="U218" s="1912"/>
      <c r="V218" s="1912"/>
      <c r="W218" s="1912"/>
      <c r="X218" s="1912"/>
      <c r="Y218" s="1912"/>
      <c r="Z218" s="1912"/>
      <c r="AA218" s="1912"/>
      <c r="AB218" s="1912"/>
      <c r="AC218" s="1912"/>
      <c r="AD218" s="1912"/>
      <c r="AE218" s="1912"/>
      <c r="AF218" s="1912"/>
      <c r="AG218" s="1912"/>
      <c r="AH218" s="1912"/>
      <c r="AI218" s="1912"/>
      <c r="AJ218" s="1912"/>
      <c r="AK218" s="1912"/>
      <c r="AL218" s="1912"/>
      <c r="AM218" s="1912"/>
      <c r="AN218" s="1912"/>
      <c r="AO218" s="1912"/>
      <c r="AP218" s="1912"/>
      <c r="AQ218" s="1912"/>
      <c r="AR218" s="1912"/>
      <c r="AS218" s="1912"/>
      <c r="AT218" s="1912"/>
      <c r="AU218" s="1912"/>
      <c r="AV218" s="1912"/>
      <c r="AW218" s="1912"/>
      <c r="AX218" s="1912"/>
      <c r="AY218" s="1912"/>
      <c r="AZ218" s="1912"/>
      <c r="BA218" s="1912"/>
      <c r="BB218" s="1912"/>
      <c r="BC218" s="1912"/>
      <c r="BD218" s="1913"/>
      <c r="BE218" s="1215"/>
    </row>
    <row r="219" spans="1:57" ht="15.75" customHeight="1">
      <c r="A219" s="1208"/>
      <c r="B219" s="1911" t="s">
        <v>2232</v>
      </c>
      <c r="C219" s="1912"/>
      <c r="D219" s="1912"/>
      <c r="E219" s="1912"/>
      <c r="F219" s="1912"/>
      <c r="G219" s="1912"/>
      <c r="H219" s="1912"/>
      <c r="I219" s="1912"/>
      <c r="J219" s="1912"/>
      <c r="K219" s="1912"/>
      <c r="L219" s="1912"/>
      <c r="M219" s="1912"/>
      <c r="N219" s="1912"/>
      <c r="O219" s="1912"/>
      <c r="P219" s="1912"/>
      <c r="Q219" s="1912"/>
      <c r="R219" s="1912"/>
      <c r="S219" s="1912"/>
      <c r="T219" s="1912"/>
      <c r="U219" s="1912"/>
      <c r="V219" s="1912"/>
      <c r="W219" s="1912"/>
      <c r="X219" s="1912"/>
      <c r="Y219" s="1912"/>
      <c r="Z219" s="1912"/>
      <c r="AA219" s="1912"/>
      <c r="AB219" s="1912"/>
      <c r="AC219" s="1912"/>
      <c r="AD219" s="1912"/>
      <c r="AE219" s="1912"/>
      <c r="AF219" s="1912"/>
      <c r="AG219" s="1912"/>
      <c r="AH219" s="1912"/>
      <c r="AI219" s="1912"/>
      <c r="AJ219" s="1912"/>
      <c r="AK219" s="1912"/>
      <c r="AL219" s="1912"/>
      <c r="AM219" s="1912"/>
      <c r="AN219" s="1912"/>
      <c r="AO219" s="1912"/>
      <c r="AP219" s="1912"/>
      <c r="AQ219" s="1912"/>
      <c r="AR219" s="1912"/>
      <c r="AS219" s="1912"/>
      <c r="AT219" s="1912"/>
      <c r="AU219" s="1912"/>
      <c r="AV219" s="1912"/>
      <c r="AW219" s="1912"/>
      <c r="AX219" s="1912"/>
      <c r="AY219" s="1912"/>
      <c r="AZ219" s="1912"/>
      <c r="BA219" s="1912"/>
      <c r="BB219" s="1912"/>
      <c r="BC219" s="1912"/>
      <c r="BD219" s="191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4" t="s">
        <v>2231</v>
      </c>
      <c r="C221" s="1915"/>
      <c r="D221" s="1915"/>
      <c r="E221" s="1915"/>
      <c r="F221" s="1915"/>
      <c r="G221" s="1915"/>
      <c r="H221" s="1915"/>
      <c r="I221" s="1915"/>
      <c r="J221" s="1915"/>
      <c r="K221" s="1915"/>
      <c r="L221" s="1915"/>
      <c r="M221" s="1915"/>
      <c r="N221" s="1915"/>
      <c r="O221" s="1915"/>
      <c r="P221" s="1915"/>
      <c r="Q221" s="1915"/>
      <c r="R221" s="1915"/>
      <c r="S221" s="1915"/>
      <c r="T221" s="1915"/>
      <c r="U221" s="1915"/>
      <c r="V221" s="1915"/>
      <c r="W221" s="1915"/>
      <c r="X221" s="1915"/>
      <c r="Y221" s="1915"/>
      <c r="Z221" s="1915"/>
      <c r="AA221" s="1915"/>
      <c r="AB221" s="1915"/>
      <c r="AC221" s="1915"/>
      <c r="AD221" s="1915"/>
      <c r="AE221" s="1915"/>
      <c r="AF221" s="1915"/>
      <c r="AG221" s="1915"/>
      <c r="AH221" s="1915"/>
      <c r="AI221" s="1915"/>
      <c r="AJ221" s="1915"/>
      <c r="AK221" s="1915"/>
      <c r="AL221" s="1915"/>
      <c r="AM221" s="1915"/>
      <c r="AN221" s="1915"/>
      <c r="AO221" s="1915"/>
      <c r="AP221" s="1915"/>
      <c r="AQ221" s="1915"/>
      <c r="AR221" s="1915"/>
      <c r="AS221" s="1915"/>
      <c r="AT221" s="1915"/>
      <c r="AU221" s="1915"/>
      <c r="AV221" s="1915"/>
      <c r="AW221" s="1915"/>
      <c r="AX221" s="1915"/>
      <c r="AY221" s="1915"/>
      <c r="AZ221" s="1915"/>
      <c r="BA221" s="1915"/>
      <c r="BB221" s="1915"/>
      <c r="BC221" s="1915"/>
      <c r="BD221" s="191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7" t="s">
        <v>2229</v>
      </c>
      <c r="I225" s="1917"/>
      <c r="J225" s="1917"/>
      <c r="K225" s="1917"/>
      <c r="L225" s="1917"/>
      <c r="M225" s="1917"/>
      <c r="N225" s="1917"/>
      <c r="O225" s="1917"/>
      <c r="P225" s="1917"/>
      <c r="Q225" s="1917"/>
      <c r="R225" s="1917"/>
      <c r="S225" s="1917"/>
      <c r="T225" s="1917"/>
      <c r="U225" s="1917"/>
      <c r="V225" s="1917"/>
      <c r="W225" s="1917"/>
      <c r="X225" s="1917"/>
      <c r="Y225" s="1917"/>
      <c r="Z225" s="1917"/>
      <c r="AA225" s="1917"/>
      <c r="AB225" s="1917"/>
      <c r="AC225" s="1917"/>
      <c r="AD225" s="1917"/>
      <c r="AE225" s="1917"/>
      <c r="AF225" s="1917"/>
      <c r="AG225" s="1917"/>
      <c r="AH225" s="1917"/>
      <c r="AI225" s="1917"/>
      <c r="AJ225" s="1917"/>
      <c r="AK225" s="1917"/>
      <c r="AL225" s="1917"/>
      <c r="AM225" s="1917"/>
      <c r="AN225" s="1917"/>
      <c r="AO225" s="1917"/>
      <c r="AP225" s="1917"/>
      <c r="AQ225" s="1917"/>
      <c r="AR225" s="1917"/>
      <c r="AS225" s="1917"/>
      <c r="AT225" s="1917"/>
      <c r="AU225" s="1917"/>
      <c r="AV225" s="1917"/>
      <c r="AW225" s="1917"/>
      <c r="AX225" s="1917"/>
      <c r="AY225" s="191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00" t="s">
        <v>2228</v>
      </c>
      <c r="I227" s="1900"/>
      <c r="J227" s="1900"/>
      <c r="K227" s="1900"/>
      <c r="L227" s="1900"/>
      <c r="M227" s="1900"/>
      <c r="N227" s="1900"/>
      <c r="O227" s="1900"/>
      <c r="P227" s="1900"/>
      <c r="Q227" s="1900"/>
      <c r="R227" s="1900"/>
      <c r="S227" s="1900"/>
      <c r="T227" s="1900"/>
      <c r="U227" s="1900"/>
      <c r="V227" s="1900"/>
      <c r="W227" s="1900"/>
      <c r="X227" s="1900"/>
      <c r="Y227" s="1900"/>
      <c r="Z227" s="1900"/>
      <c r="AA227" s="1900"/>
      <c r="AB227" s="1900"/>
      <c r="AC227" s="1900"/>
      <c r="AD227" s="1900"/>
      <c r="AE227" s="1900"/>
      <c r="AF227" s="1900"/>
      <c r="AG227" s="1900"/>
      <c r="AH227" s="1900"/>
      <c r="AI227" s="1900"/>
      <c r="AJ227" s="1900"/>
      <c r="AK227" s="1900"/>
      <c r="AL227" s="1900"/>
      <c r="AM227" s="1900"/>
      <c r="AN227" s="1900"/>
      <c r="AO227" s="1900"/>
      <c r="AP227" s="1900"/>
      <c r="AQ227" s="1900"/>
      <c r="AR227" s="1900"/>
      <c r="AS227" s="1900"/>
      <c r="AT227" s="1900"/>
      <c r="AU227" s="1900"/>
      <c r="AV227" s="1900"/>
      <c r="AW227" s="1900"/>
      <c r="AX227" s="1900"/>
      <c r="AY227" s="1900"/>
      <c r="AZ227" s="1900"/>
      <c r="BA227" s="1208"/>
      <c r="BB227" s="1208"/>
      <c r="BC227" s="1208"/>
      <c r="BD227" s="1215"/>
      <c r="BE227" s="1215"/>
    </row>
    <row r="228" spans="1:57" ht="15.75" customHeight="1">
      <c r="A228" s="1208"/>
      <c r="B228" s="1207"/>
      <c r="C228" s="1208"/>
      <c r="D228" s="1208"/>
      <c r="E228" s="1208"/>
      <c r="F228" s="1208"/>
      <c r="G228" s="1208"/>
      <c r="H228" s="1900"/>
      <c r="I228" s="1900"/>
      <c r="J228" s="1900"/>
      <c r="K228" s="1900"/>
      <c r="L228" s="1900"/>
      <c r="M228" s="1900"/>
      <c r="N228" s="1900"/>
      <c r="O228" s="1900"/>
      <c r="P228" s="1900"/>
      <c r="Q228" s="1900"/>
      <c r="R228" s="1900"/>
      <c r="S228" s="1900"/>
      <c r="T228" s="1900"/>
      <c r="U228" s="1900"/>
      <c r="V228" s="1900"/>
      <c r="W228" s="1900"/>
      <c r="X228" s="1900"/>
      <c r="Y228" s="1900"/>
      <c r="Z228" s="1900"/>
      <c r="AA228" s="1900"/>
      <c r="AB228" s="1900"/>
      <c r="AC228" s="1900"/>
      <c r="AD228" s="1900"/>
      <c r="AE228" s="1900"/>
      <c r="AF228" s="1900"/>
      <c r="AG228" s="1900"/>
      <c r="AH228" s="1900"/>
      <c r="AI228" s="1900"/>
      <c r="AJ228" s="1900"/>
      <c r="AK228" s="1900"/>
      <c r="AL228" s="1900"/>
      <c r="AM228" s="1900"/>
      <c r="AN228" s="1900"/>
      <c r="AO228" s="1900"/>
      <c r="AP228" s="1900"/>
      <c r="AQ228" s="1900"/>
      <c r="AR228" s="1900"/>
      <c r="AS228" s="1900"/>
      <c r="AT228" s="1900"/>
      <c r="AU228" s="1900"/>
      <c r="AV228" s="1900"/>
      <c r="AW228" s="1900"/>
      <c r="AX228" s="1900"/>
      <c r="AY228" s="1900"/>
      <c r="AZ228" s="1900"/>
      <c r="BA228" s="1208"/>
      <c r="BB228" s="1208"/>
      <c r="BC228" s="1208"/>
      <c r="BD228" s="1215"/>
      <c r="BE228" s="1215"/>
    </row>
    <row r="229" spans="1:57" ht="15.75" customHeight="1">
      <c r="A229" s="1208"/>
      <c r="B229" s="1207"/>
      <c r="C229" s="1208"/>
      <c r="D229" s="1208"/>
      <c r="E229" s="1208"/>
      <c r="F229" s="1208"/>
      <c r="G229" s="1208"/>
      <c r="H229" s="1900"/>
      <c r="I229" s="1900"/>
      <c r="J229" s="1900"/>
      <c r="K229" s="1900"/>
      <c r="L229" s="1900"/>
      <c r="M229" s="1900"/>
      <c r="N229" s="1900"/>
      <c r="O229" s="1900"/>
      <c r="P229" s="1900"/>
      <c r="Q229" s="1900"/>
      <c r="R229" s="1900"/>
      <c r="S229" s="1900"/>
      <c r="T229" s="1900"/>
      <c r="U229" s="1900"/>
      <c r="V229" s="1900"/>
      <c r="W229" s="1900"/>
      <c r="X229" s="1900"/>
      <c r="Y229" s="1900"/>
      <c r="Z229" s="1900"/>
      <c r="AA229" s="1900"/>
      <c r="AB229" s="1900"/>
      <c r="AC229" s="1900"/>
      <c r="AD229" s="1900"/>
      <c r="AE229" s="1900"/>
      <c r="AF229" s="1900"/>
      <c r="AG229" s="1900"/>
      <c r="AH229" s="1900"/>
      <c r="AI229" s="1900"/>
      <c r="AJ229" s="1900"/>
      <c r="AK229" s="1900"/>
      <c r="AL229" s="1900"/>
      <c r="AM229" s="1900"/>
      <c r="AN229" s="1900"/>
      <c r="AO229" s="1900"/>
      <c r="AP229" s="1900"/>
      <c r="AQ229" s="1900"/>
      <c r="AR229" s="1900"/>
      <c r="AS229" s="1900"/>
      <c r="AT229" s="1900"/>
      <c r="AU229" s="1900"/>
      <c r="AV229" s="1900"/>
      <c r="AW229" s="1900"/>
      <c r="AX229" s="1900"/>
      <c r="AY229" s="1900"/>
      <c r="AZ229" s="1900"/>
      <c r="BA229" s="1208"/>
      <c r="BB229" s="1208"/>
      <c r="BC229" s="1208"/>
      <c r="BD229" s="1215"/>
      <c r="BE229" s="1215"/>
    </row>
    <row r="230" spans="1:57" ht="15.75" customHeight="1">
      <c r="A230" s="1208"/>
      <c r="B230" s="1207"/>
      <c r="C230" s="1208"/>
      <c r="D230" s="1208"/>
      <c r="E230" s="1208"/>
      <c r="F230" s="1208"/>
      <c r="G230" s="1208"/>
      <c r="H230" s="1900"/>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90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01" t="s">
        <v>2227</v>
      </c>
      <c r="I232" s="1901"/>
      <c r="J232" s="1901"/>
      <c r="K232" s="1901"/>
      <c r="L232" s="1901"/>
      <c r="M232" s="1901"/>
      <c r="N232" s="1901"/>
      <c r="O232" s="1901"/>
      <c r="P232" s="1901"/>
      <c r="Q232" s="1901"/>
      <c r="R232" s="1901"/>
      <c r="S232" s="1901"/>
      <c r="T232" s="1901"/>
      <c r="U232" s="1901"/>
      <c r="V232" s="1901"/>
      <c r="W232" s="1901"/>
      <c r="X232" s="1901"/>
      <c r="Y232" s="1901"/>
      <c r="Z232" s="1901"/>
      <c r="AA232" s="1901"/>
      <c r="AB232" s="1901"/>
      <c r="AC232" s="1901"/>
      <c r="AD232" s="1901"/>
      <c r="AE232" s="1901"/>
      <c r="AF232" s="1901"/>
      <c r="AG232" s="1901"/>
      <c r="AH232" s="1901"/>
      <c r="AI232" s="1901"/>
      <c r="AJ232" s="1901"/>
      <c r="AK232" s="1901"/>
      <c r="AL232" s="1901"/>
      <c r="AM232" s="1901"/>
      <c r="AN232" s="1901"/>
      <c r="AO232" s="1901"/>
      <c r="AP232" s="1901"/>
      <c r="AQ232" s="1901"/>
      <c r="AR232" s="1901"/>
      <c r="AS232" s="1901"/>
      <c r="AT232" s="1901"/>
      <c r="AU232" s="1901"/>
      <c r="AV232" s="190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91" t="s">
        <v>2226</v>
      </c>
      <c r="I234" s="1891"/>
      <c r="J234" s="1891"/>
      <c r="K234" s="1891"/>
      <c r="L234" s="1259"/>
      <c r="M234" s="1259"/>
      <c r="N234" s="1259"/>
      <c r="O234" s="1259"/>
      <c r="P234" s="1259"/>
      <c r="Q234" s="1259"/>
      <c r="R234" s="1259"/>
      <c r="S234" s="1902"/>
      <c r="T234" s="1903"/>
      <c r="U234" s="1903"/>
      <c r="V234" s="1903"/>
      <c r="W234" s="1903"/>
      <c r="X234" s="1903"/>
      <c r="Y234" s="1903"/>
      <c r="Z234" s="1903"/>
      <c r="AA234" s="1903"/>
      <c r="AB234" s="1903"/>
      <c r="AC234" s="1903"/>
      <c r="AD234" s="1903"/>
      <c r="AE234" s="1903"/>
      <c r="AF234" s="1903"/>
      <c r="AG234" s="1903"/>
      <c r="AH234" s="1903"/>
      <c r="AI234" s="1903"/>
      <c r="AJ234" s="190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91" t="s">
        <v>2225</v>
      </c>
      <c r="I236" s="1891"/>
      <c r="J236" s="1891"/>
      <c r="K236" s="1261"/>
      <c r="L236" s="1259"/>
      <c r="M236" s="1259"/>
      <c r="N236" s="1259"/>
      <c r="O236" s="1259"/>
      <c r="P236" s="1259"/>
      <c r="Q236" s="1259"/>
      <c r="R236" s="1259"/>
      <c r="S236" s="1892"/>
      <c r="T236" s="1893"/>
      <c r="U236" s="1893"/>
      <c r="V236" s="1893"/>
      <c r="W236" s="1893"/>
      <c r="X236" s="1893"/>
      <c r="Y236" s="1893"/>
      <c r="Z236" s="1893"/>
      <c r="AA236" s="1893"/>
      <c r="AB236" s="1893"/>
      <c r="AC236" s="1893"/>
      <c r="AD236" s="1893"/>
      <c r="AE236" s="1893"/>
      <c r="AF236" s="1893"/>
      <c r="AG236" s="1893"/>
      <c r="AH236" s="1893"/>
      <c r="AI236" s="1893"/>
      <c r="AJ236" s="189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91" t="s">
        <v>440</v>
      </c>
      <c r="I238" s="1891"/>
      <c r="J238" s="1261"/>
      <c r="K238" s="1261"/>
      <c r="L238" s="1259"/>
      <c r="M238" s="1259"/>
      <c r="N238" s="1259"/>
      <c r="O238" s="1259"/>
      <c r="P238" s="1259"/>
      <c r="Q238" s="1259"/>
      <c r="R238" s="1259"/>
      <c r="S238" s="1892"/>
      <c r="T238" s="1893"/>
      <c r="U238" s="1893"/>
      <c r="V238" s="1893"/>
      <c r="W238" s="1893"/>
      <c r="X238" s="1893"/>
      <c r="Y238" s="1893"/>
      <c r="Z238" s="1893"/>
      <c r="AA238" s="1893"/>
      <c r="AB238" s="1893"/>
      <c r="AC238" s="1893"/>
      <c r="AD238" s="1893"/>
      <c r="AE238" s="1893"/>
      <c r="AF238" s="1893"/>
      <c r="AG238" s="1893"/>
      <c r="AH238" s="1893"/>
      <c r="AI238" s="1893"/>
      <c r="AJ238" s="189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5" t="s">
        <v>2224</v>
      </c>
      <c r="I240" s="1895"/>
      <c r="J240" s="1895"/>
      <c r="K240" s="1895"/>
      <c r="L240" s="1895"/>
      <c r="M240" s="1895"/>
      <c r="N240" s="1895"/>
      <c r="O240" s="1895"/>
      <c r="P240" s="1259"/>
      <c r="Q240" s="1259"/>
      <c r="R240" s="1259"/>
      <c r="S240" s="1892"/>
      <c r="T240" s="1893"/>
      <c r="U240" s="1893"/>
      <c r="V240" s="1893"/>
      <c r="W240" s="1893"/>
      <c r="X240" s="1893"/>
      <c r="Y240" s="1893"/>
      <c r="Z240" s="1893"/>
      <c r="AA240" s="1893"/>
      <c r="AB240" s="1893"/>
      <c r="AC240" s="1893"/>
      <c r="AD240" s="1893"/>
      <c r="AE240" s="1893"/>
      <c r="AF240" s="1893"/>
      <c r="AG240" s="1893"/>
      <c r="AH240" s="1893"/>
      <c r="AI240" s="1893"/>
      <c r="AJ240" s="189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6" t="s">
        <v>2223</v>
      </c>
      <c r="I242" s="1896"/>
      <c r="J242" s="1259"/>
      <c r="K242" s="1259"/>
      <c r="L242" s="1259"/>
      <c r="M242" s="1259"/>
      <c r="N242" s="1259"/>
      <c r="O242" s="1259"/>
      <c r="P242" s="1259"/>
      <c r="Q242" s="1259"/>
      <c r="R242" s="1259"/>
      <c r="S242" s="1897"/>
      <c r="T242" s="1898"/>
      <c r="U242" s="1898"/>
      <c r="V242" s="1898"/>
      <c r="W242" s="1898"/>
      <c r="X242" s="1898"/>
      <c r="Y242" s="1898"/>
      <c r="Z242" s="1898"/>
      <c r="AA242" s="1898"/>
      <c r="AB242" s="1898"/>
      <c r="AC242" s="1898"/>
      <c r="AD242" s="1898"/>
      <c r="AE242" s="1898"/>
      <c r="AF242" s="1898"/>
      <c r="AG242" s="1898"/>
      <c r="AH242" s="1898"/>
      <c r="AI242" s="1898"/>
      <c r="AJ242" s="189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6" zoomScale="140" zoomScaleNormal="140" workbookViewId="0">
      <selection sqref="A1:AN2"/>
    </sheetView>
  </sheetViews>
  <sheetFormatPr defaultColWidth="0" defaultRowHeight="13" customHeight="1" zeroHeight="1"/>
  <cols>
    <col min="1" max="1" width="1.453125" style="402" customWidth="1"/>
    <col min="2" max="2" width="0.81640625" style="402" customWidth="1"/>
    <col min="3" max="18" width="2.453125" style="402" customWidth="1"/>
    <col min="19" max="19" width="6.453125" style="402" customWidth="1"/>
    <col min="20" max="39" width="2.5429687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65" t="s">
        <v>1278</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c r="AN1" s="2365"/>
    </row>
    <row r="2" spans="1:40" ht="13"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1236</v>
      </c>
    </row>
    <row r="7" spans="1:40" ht="13" customHeight="1">
      <c r="B7" s="405"/>
      <c r="C7" s="406"/>
      <c r="D7" s="406"/>
      <c r="E7" s="406"/>
      <c r="F7" s="406"/>
      <c r="G7" s="406"/>
      <c r="H7" s="406"/>
      <c r="I7" s="406"/>
      <c r="J7" s="406"/>
      <c r="K7" s="406"/>
      <c r="L7" s="406"/>
      <c r="M7" s="406"/>
      <c r="N7" s="406"/>
      <c r="O7" s="406"/>
      <c r="P7" s="406"/>
      <c r="Q7" s="406"/>
      <c r="R7" s="406"/>
      <c r="S7" s="406"/>
      <c r="T7" s="2367" t="str">
        <f xml:space="preserve"> IF(T25=100%,'Sources and Basis Breakdown'!G2,'Sources and Basis Breakdown'!F2)</f>
        <v>30% PVC for New Const/
Rehabilitation
DDA/QCT
Building(s)</v>
      </c>
      <c r="U7" s="2367"/>
      <c r="V7" s="2367"/>
      <c r="W7" s="2367"/>
      <c r="X7" s="2367"/>
      <c r="Y7" s="2367" t="str">
        <f>IF(T25=100%,"",'Sources and Basis Breakdown'!G2)</f>
        <v>30% PVC for New Const/
Rehabilitation
NON-DDA/
NON-QCT Building(s)</v>
      </c>
      <c r="Z7" s="2367"/>
      <c r="AA7" s="2367"/>
      <c r="AB7" s="2367"/>
      <c r="AC7" s="2367"/>
      <c r="AD7" s="2367" t="str">
        <f xml:space="preserve"> IF(T25=100%, 'Sources and Basis Breakdown'!J2,'Sources and Basis Breakdown'!I2)</f>
        <v>30% PVC for Acquisition
DDA/QCT Building(s)</v>
      </c>
      <c r="AE7" s="2367"/>
      <c r="AF7" s="2367"/>
      <c r="AG7" s="2367"/>
      <c r="AH7" s="2367"/>
      <c r="AI7" s="2367" t="str">
        <f>IF(T25=100%,"",'Sources and Basis Breakdown'!J2)</f>
        <v>30% PVC for Acquisition
NON-DDA/
NON-QCT Building(s)</v>
      </c>
      <c r="AJ7" s="2367"/>
      <c r="AK7" s="2367"/>
      <c r="AL7" s="2367"/>
      <c r="AM7" s="2367"/>
    </row>
    <row r="8" spans="1:40" ht="13" customHeight="1">
      <c r="B8" s="407"/>
      <c r="T8" s="2367"/>
      <c r="U8" s="2367"/>
      <c r="V8" s="2367"/>
      <c r="W8" s="2367"/>
      <c r="X8" s="2367"/>
      <c r="Y8" s="2367"/>
      <c r="Z8" s="2367"/>
      <c r="AA8" s="2367"/>
      <c r="AB8" s="2367"/>
      <c r="AC8" s="2367"/>
      <c r="AD8" s="2367"/>
      <c r="AE8" s="2367"/>
      <c r="AF8" s="2367"/>
      <c r="AG8" s="2367"/>
      <c r="AH8" s="2367"/>
      <c r="AI8" s="2367"/>
      <c r="AJ8" s="2367"/>
      <c r="AK8" s="2367"/>
      <c r="AL8" s="2367"/>
      <c r="AM8" s="2367"/>
    </row>
    <row r="9" spans="1:40" ht="13" customHeight="1">
      <c r="B9" s="407"/>
      <c r="T9" s="2367"/>
      <c r="U9" s="2367"/>
      <c r="V9" s="2367"/>
      <c r="W9" s="2367"/>
      <c r="X9" s="2367"/>
      <c r="Y9" s="2367"/>
      <c r="Z9" s="2367"/>
      <c r="AA9" s="2367"/>
      <c r="AB9" s="2367"/>
      <c r="AC9" s="2367"/>
      <c r="AD9" s="2367"/>
      <c r="AE9" s="2367"/>
      <c r="AF9" s="2367"/>
      <c r="AG9" s="2367"/>
      <c r="AH9" s="2367"/>
      <c r="AI9" s="2367"/>
      <c r="AJ9" s="2367"/>
      <c r="AK9" s="2367"/>
      <c r="AL9" s="2367"/>
      <c r="AM9" s="2367"/>
    </row>
    <row r="10" spans="1:40" ht="13" customHeight="1">
      <c r="B10" s="408"/>
      <c r="C10" s="409"/>
      <c r="D10" s="409"/>
      <c r="E10" s="409"/>
      <c r="F10" s="409"/>
      <c r="G10" s="409"/>
      <c r="H10" s="409"/>
      <c r="I10" s="409"/>
      <c r="J10" s="409"/>
      <c r="K10" s="409"/>
      <c r="L10" s="409"/>
      <c r="M10" s="409"/>
      <c r="N10" s="409"/>
      <c r="O10" s="409"/>
      <c r="P10" s="409"/>
      <c r="Q10" s="409"/>
      <c r="R10" s="409"/>
      <c r="S10" s="409"/>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3" customHeight="1">
      <c r="B11" s="2346" t="s">
        <v>375</v>
      </c>
      <c r="C11" s="2347"/>
      <c r="D11" s="2347"/>
      <c r="E11" s="2347"/>
      <c r="F11" s="2347"/>
      <c r="G11" s="2347"/>
      <c r="H11" s="2347"/>
      <c r="I11" s="2347"/>
      <c r="J11" s="2347"/>
      <c r="K11" s="2347"/>
      <c r="L11" s="2347"/>
      <c r="M11" s="2347"/>
      <c r="N11" s="2347"/>
      <c r="O11" s="2347"/>
      <c r="P11" s="2347"/>
      <c r="Q11" s="2347"/>
      <c r="R11" s="2347"/>
      <c r="S11" s="2348"/>
      <c r="T11" s="2368">
        <f>IF('Sources and Basis Breakdown'!F107=0,'Sources and Basis Breakdown'!E107,'Sources and Basis Breakdown'!F107)</f>
        <v>79732349</v>
      </c>
      <c r="U11" s="2369"/>
      <c r="V11" s="2369"/>
      <c r="W11" s="2369"/>
      <c r="X11" s="2369"/>
      <c r="Y11" s="2368">
        <f>IF(Y7="",0,IF('Sources and Basis Breakdown'!G107+'Sources and Basis Breakdown'!F107='Sources and Basis Breakdown'!E107,'Sources and Basis Breakdown'!G107,0))</f>
        <v>0</v>
      </c>
      <c r="Z11" s="2369"/>
      <c r="AA11" s="2369"/>
      <c r="AB11" s="2369"/>
      <c r="AC11" s="2369"/>
      <c r="AD11" s="2369">
        <f>IF('Sources and Basis Breakdown'!I107=0,'Sources and Basis Breakdown'!H107,'Sources and Basis Breakdown'!I107)</f>
        <v>0</v>
      </c>
      <c r="AE11" s="2369"/>
      <c r="AF11" s="2369"/>
      <c r="AG11" s="2369"/>
      <c r="AH11" s="2369"/>
      <c r="AI11" s="2369">
        <f>IF(Y7="",0,IF('Sources and Basis Breakdown'!I107+'Sources and Basis Breakdown'!J107='Sources and Basis Breakdown'!H107,'Sources and Basis Breakdown'!J107,0))</f>
        <v>0</v>
      </c>
      <c r="AJ11" s="2369"/>
      <c r="AK11" s="2369"/>
      <c r="AL11" s="2369"/>
      <c r="AM11" s="2369"/>
    </row>
    <row r="12" spans="1:40" ht="13" customHeight="1">
      <c r="B12" s="2361" t="s">
        <v>496</v>
      </c>
      <c r="C12" s="1293"/>
      <c r="D12" s="1293"/>
      <c r="E12" s="1293"/>
      <c r="F12" s="1293"/>
      <c r="G12" s="1293"/>
      <c r="H12" s="1293"/>
      <c r="I12" s="1293"/>
      <c r="J12" s="1293"/>
      <c r="K12" s="1293"/>
      <c r="L12" s="1293"/>
      <c r="M12" s="1293"/>
      <c r="N12" s="1293"/>
      <c r="O12" s="1293"/>
      <c r="P12" s="1293"/>
      <c r="Q12" s="1293"/>
      <c r="R12" s="1293"/>
      <c r="S12" s="2362"/>
      <c r="T12" s="2334"/>
      <c r="U12" s="2335"/>
      <c r="V12" s="2335"/>
      <c r="W12" s="2335"/>
      <c r="X12" s="2336"/>
      <c r="Y12" s="2334"/>
      <c r="Z12" s="2335"/>
      <c r="AA12" s="2335"/>
      <c r="AB12" s="2335"/>
      <c r="AC12" s="2336"/>
      <c r="AD12" s="2334"/>
      <c r="AE12" s="2335"/>
      <c r="AF12" s="2335"/>
      <c r="AG12" s="2335"/>
      <c r="AH12" s="2336"/>
      <c r="AI12" s="2334"/>
      <c r="AJ12" s="2335"/>
      <c r="AK12" s="2335"/>
      <c r="AL12" s="2335"/>
      <c r="AM12" s="2336"/>
    </row>
    <row r="13" spans="1:40" ht="13" customHeight="1">
      <c r="B13" s="435"/>
      <c r="C13" s="2363" t="s">
        <v>497</v>
      </c>
      <c r="D13" s="2363"/>
      <c r="E13" s="2363"/>
      <c r="F13" s="2363"/>
      <c r="G13" s="2363"/>
      <c r="H13" s="2363"/>
      <c r="I13" s="2363"/>
      <c r="J13" s="2363"/>
      <c r="K13" s="2363"/>
      <c r="L13" s="2363"/>
      <c r="M13" s="2363"/>
      <c r="N13" s="2363"/>
      <c r="O13" s="2363"/>
      <c r="P13" s="2363"/>
      <c r="Q13" s="2363"/>
      <c r="R13" s="2363"/>
      <c r="S13" s="2364"/>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3" customHeight="1">
      <c r="B14" s="435"/>
      <c r="C14" s="2363" t="s">
        <v>498</v>
      </c>
      <c r="D14" s="2363"/>
      <c r="E14" s="2363"/>
      <c r="F14" s="2363"/>
      <c r="G14" s="2363"/>
      <c r="H14" s="2363"/>
      <c r="I14" s="2363"/>
      <c r="J14" s="2363"/>
      <c r="K14" s="2363"/>
      <c r="L14" s="2363"/>
      <c r="M14" s="2363"/>
      <c r="N14" s="2363"/>
      <c r="O14" s="2363"/>
      <c r="P14" s="2363"/>
      <c r="Q14" s="2363"/>
      <c r="R14" s="2363"/>
      <c r="S14" s="2364"/>
      <c r="T14" s="2337"/>
      <c r="U14" s="2338"/>
      <c r="V14" s="2338"/>
      <c r="W14" s="2338"/>
      <c r="X14" s="2338"/>
      <c r="Y14" s="2337"/>
      <c r="Z14" s="2338"/>
      <c r="AA14" s="2338"/>
      <c r="AB14" s="2338"/>
      <c r="AC14" s="2338"/>
      <c r="AD14" s="2338"/>
      <c r="AE14" s="2338"/>
      <c r="AF14" s="2338"/>
      <c r="AG14" s="2338"/>
      <c r="AH14" s="2338"/>
      <c r="AI14" s="2338"/>
      <c r="AJ14" s="2338"/>
      <c r="AK14" s="2338"/>
      <c r="AL14" s="2338"/>
      <c r="AM14" s="2338"/>
    </row>
    <row r="15" spans="1:40" ht="13" customHeight="1">
      <c r="B15" s="435"/>
      <c r="C15" s="2363" t="s">
        <v>499</v>
      </c>
      <c r="D15" s="2363"/>
      <c r="E15" s="2363"/>
      <c r="F15" s="2363"/>
      <c r="G15" s="2363"/>
      <c r="H15" s="2363"/>
      <c r="I15" s="2363"/>
      <c r="J15" s="2363"/>
      <c r="K15" s="2363"/>
      <c r="L15" s="2363"/>
      <c r="M15" s="2363"/>
      <c r="N15" s="2363"/>
      <c r="O15" s="2363"/>
      <c r="P15" s="2363"/>
      <c r="Q15" s="2363"/>
      <c r="R15" s="2363"/>
      <c r="S15" s="2364"/>
      <c r="T15" s="2337"/>
      <c r="U15" s="2338"/>
      <c r="V15" s="2338"/>
      <c r="W15" s="2338"/>
      <c r="X15" s="2338"/>
      <c r="Y15" s="2337"/>
      <c r="Z15" s="2338"/>
      <c r="AA15" s="2338"/>
      <c r="AB15" s="2338"/>
      <c r="AC15" s="2338"/>
      <c r="AD15" s="2338"/>
      <c r="AE15" s="2338"/>
      <c r="AF15" s="2338"/>
      <c r="AG15" s="2338"/>
      <c r="AH15" s="2338"/>
      <c r="AI15" s="2338"/>
      <c r="AJ15" s="2338"/>
      <c r="AK15" s="2338"/>
      <c r="AL15" s="2338"/>
      <c r="AM15" s="2338"/>
    </row>
    <row r="16" spans="1:40" ht="13" customHeight="1">
      <c r="B16" s="435"/>
      <c r="C16" s="2363" t="s">
        <v>804</v>
      </c>
      <c r="D16" s="2363"/>
      <c r="E16" s="2363"/>
      <c r="F16" s="2363"/>
      <c r="G16" s="2363"/>
      <c r="H16" s="2363"/>
      <c r="I16" s="2363"/>
      <c r="J16" s="2363"/>
      <c r="K16" s="2363"/>
      <c r="L16" s="2363"/>
      <c r="M16" s="2363"/>
      <c r="N16" s="2363"/>
      <c r="O16" s="2363"/>
      <c r="P16" s="2363"/>
      <c r="Q16" s="2363"/>
      <c r="R16" s="2363"/>
      <c r="S16" s="2364"/>
      <c r="T16" s="2337"/>
      <c r="U16" s="2338"/>
      <c r="V16" s="2338"/>
      <c r="W16" s="2338"/>
      <c r="X16" s="2338"/>
      <c r="Y16" s="2337"/>
      <c r="Z16" s="2338"/>
      <c r="AA16" s="2338"/>
      <c r="AB16" s="2338"/>
      <c r="AC16" s="2338"/>
      <c r="AD16" s="2338"/>
      <c r="AE16" s="2338"/>
      <c r="AF16" s="2338"/>
      <c r="AG16" s="2338"/>
      <c r="AH16" s="2338"/>
      <c r="AI16" s="2338"/>
      <c r="AJ16" s="2338"/>
      <c r="AK16" s="2338"/>
      <c r="AL16" s="2338"/>
      <c r="AM16" s="2338"/>
    </row>
    <row r="17" spans="1:40" ht="13" customHeight="1">
      <c r="B17" s="435"/>
      <c r="C17" s="2363" t="s">
        <v>500</v>
      </c>
      <c r="D17" s="2363"/>
      <c r="E17" s="2363"/>
      <c r="F17" s="2363"/>
      <c r="G17" s="2363"/>
      <c r="H17" s="2363"/>
      <c r="I17" s="2363"/>
      <c r="J17" s="2363"/>
      <c r="K17" s="2363"/>
      <c r="L17" s="2363"/>
      <c r="M17" s="2363"/>
      <c r="N17" s="2363"/>
      <c r="O17" s="2363"/>
      <c r="P17" s="2363"/>
      <c r="Q17" s="2363"/>
      <c r="R17" s="2363"/>
      <c r="S17" s="2364"/>
      <c r="T17" s="2337"/>
      <c r="U17" s="2338"/>
      <c r="V17" s="2338"/>
      <c r="W17" s="2338"/>
      <c r="X17" s="2338"/>
      <c r="Y17" s="2337"/>
      <c r="Z17" s="2338"/>
      <c r="AA17" s="2338"/>
      <c r="AB17" s="2338"/>
      <c r="AC17" s="2338"/>
      <c r="AD17" s="2338"/>
      <c r="AE17" s="2338"/>
      <c r="AF17" s="2338"/>
      <c r="AG17" s="2338"/>
      <c r="AH17" s="2338"/>
      <c r="AI17" s="2338"/>
      <c r="AJ17" s="2338"/>
      <c r="AK17" s="2338"/>
      <c r="AL17" s="2338"/>
      <c r="AM17" s="2338"/>
    </row>
    <row r="18" spans="1:40" ht="13" customHeight="1">
      <c r="A18"/>
      <c r="B18" s="1144"/>
      <c r="C18" s="1819" t="s">
        <v>959</v>
      </c>
      <c r="D18" s="1819"/>
      <c r="E18" s="1819"/>
      <c r="F18" s="1819"/>
      <c r="G18" s="1819"/>
      <c r="H18" s="1819"/>
      <c r="I18" s="1819"/>
      <c r="J18" s="1819"/>
      <c r="K18" s="1819"/>
      <c r="L18" s="1819"/>
      <c r="M18" s="1819"/>
      <c r="N18" s="1819"/>
      <c r="O18" s="1819"/>
      <c r="P18" s="1819"/>
      <c r="Q18" s="1819"/>
      <c r="R18" s="1819"/>
      <c r="S18" s="1820"/>
      <c r="T18" s="2337"/>
      <c r="U18" s="2338"/>
      <c r="V18" s="2338"/>
      <c r="W18" s="2338"/>
      <c r="X18" s="2338"/>
      <c r="Y18" s="2337"/>
      <c r="Z18" s="2338"/>
      <c r="AA18" s="2338"/>
      <c r="AB18" s="2338"/>
      <c r="AC18" s="2338"/>
      <c r="AD18" s="2338"/>
      <c r="AE18" s="2338"/>
      <c r="AF18" s="2338"/>
      <c r="AG18" s="2338"/>
      <c r="AH18" s="2338"/>
      <c r="AI18" s="2338"/>
      <c r="AJ18" s="2338"/>
      <c r="AK18" s="2338"/>
      <c r="AL18" s="2338"/>
      <c r="AM18" s="2338"/>
    </row>
    <row r="19" spans="1:40" ht="13" customHeight="1">
      <c r="B19" s="1144"/>
      <c r="C19" s="1819" t="s">
        <v>959</v>
      </c>
      <c r="D19" s="1819"/>
      <c r="E19" s="1819"/>
      <c r="F19" s="1819"/>
      <c r="G19" s="1819"/>
      <c r="H19" s="1819"/>
      <c r="I19" s="1819"/>
      <c r="J19" s="1819"/>
      <c r="K19" s="1819"/>
      <c r="L19" s="1819"/>
      <c r="M19" s="1819"/>
      <c r="N19" s="1819"/>
      <c r="O19" s="1819"/>
      <c r="P19" s="1819"/>
      <c r="Q19" s="1819"/>
      <c r="R19" s="1819"/>
      <c r="S19" s="1820"/>
      <c r="T19" s="2337"/>
      <c r="U19" s="2338"/>
      <c r="V19" s="2338"/>
      <c r="W19" s="2338"/>
      <c r="X19" s="2338"/>
      <c r="Y19" s="2337"/>
      <c r="Z19" s="2338"/>
      <c r="AA19" s="2338"/>
      <c r="AB19" s="2338"/>
      <c r="AC19" s="2338"/>
      <c r="AD19" s="2338"/>
      <c r="AE19" s="2338"/>
      <c r="AF19" s="2338"/>
      <c r="AG19" s="2338"/>
      <c r="AH19" s="2338"/>
      <c r="AI19" s="2338"/>
      <c r="AJ19" s="2338"/>
      <c r="AK19" s="2338"/>
      <c r="AL19" s="2338"/>
      <c r="AM19" s="2338"/>
    </row>
    <row r="20" spans="1:40" ht="13" customHeight="1">
      <c r="B20" s="2346" t="s">
        <v>501</v>
      </c>
      <c r="C20" s="2347"/>
      <c r="D20" s="2347"/>
      <c r="E20" s="2347"/>
      <c r="F20" s="2347"/>
      <c r="G20" s="2347"/>
      <c r="H20" s="2347"/>
      <c r="I20" s="2347"/>
      <c r="J20" s="2347"/>
      <c r="K20" s="2347"/>
      <c r="L20" s="2347"/>
      <c r="M20" s="2347"/>
      <c r="N20" s="2347"/>
      <c r="O20" s="2347"/>
      <c r="P20" s="2347"/>
      <c r="Q20" s="2347"/>
      <c r="R20" s="2347"/>
      <c r="S20" s="2348"/>
      <c r="T20" s="2339">
        <f>SUM(T13:X19)</f>
        <v>0</v>
      </c>
      <c r="U20" s="2340"/>
      <c r="V20" s="2340"/>
      <c r="W20" s="2340"/>
      <c r="X20" s="2340"/>
      <c r="Y20" s="2339">
        <f>SUM(Y13:AC19)</f>
        <v>0</v>
      </c>
      <c r="Z20" s="2340"/>
      <c r="AA20" s="2340"/>
      <c r="AB20" s="2340"/>
      <c r="AC20" s="2340"/>
      <c r="AD20" s="2341">
        <f>SUM(AD13:AH19)</f>
        <v>0</v>
      </c>
      <c r="AE20" s="2342"/>
      <c r="AF20" s="2342"/>
      <c r="AG20" s="2342"/>
      <c r="AH20" s="2339"/>
      <c r="AI20" s="2341">
        <f>SUM(AI13:AM19)</f>
        <v>0</v>
      </c>
      <c r="AJ20" s="2342"/>
      <c r="AK20" s="2342"/>
      <c r="AL20" s="2342"/>
      <c r="AM20" s="2339"/>
    </row>
    <row r="21" spans="1:40" ht="13" customHeight="1">
      <c r="B21" s="2346" t="s">
        <v>1261</v>
      </c>
      <c r="C21" s="2347"/>
      <c r="D21" s="2347"/>
      <c r="E21" s="2347"/>
      <c r="F21" s="2347"/>
      <c r="G21" s="2347"/>
      <c r="H21" s="2347"/>
      <c r="I21" s="2347"/>
      <c r="J21" s="2347"/>
      <c r="K21" s="2347"/>
      <c r="L21" s="2347"/>
      <c r="M21" s="2347"/>
      <c r="N21" s="2347"/>
      <c r="O21" s="2347"/>
      <c r="P21" s="2347"/>
      <c r="Q21" s="2347"/>
      <c r="R21" s="2347"/>
      <c r="S21" s="2348"/>
      <c r="T21" s="2337"/>
      <c r="U21" s="2338"/>
      <c r="V21" s="2338"/>
      <c r="W21" s="2338"/>
      <c r="X21" s="2338"/>
      <c r="Y21" s="2337"/>
      <c r="Z21" s="2338"/>
      <c r="AA21" s="2338"/>
      <c r="AB21" s="2338"/>
      <c r="AC21" s="2338"/>
      <c r="AD21" s="2334"/>
      <c r="AE21" s="2335"/>
      <c r="AF21" s="2335"/>
      <c r="AG21" s="2335"/>
      <c r="AH21" s="2336"/>
      <c r="AI21" s="2334"/>
      <c r="AJ21" s="2335"/>
      <c r="AK21" s="2335"/>
      <c r="AL21" s="2335"/>
      <c r="AM21" s="2336"/>
    </row>
    <row r="22" spans="1:40" ht="13" customHeight="1">
      <c r="B22" s="2346" t="s">
        <v>502</v>
      </c>
      <c r="C22" s="2347"/>
      <c r="D22" s="2347"/>
      <c r="E22" s="2347"/>
      <c r="F22" s="2347"/>
      <c r="G22" s="2347"/>
      <c r="H22" s="2347"/>
      <c r="I22" s="2347"/>
      <c r="J22" s="2347"/>
      <c r="K22" s="2347"/>
      <c r="L22" s="2347"/>
      <c r="M22" s="2347"/>
      <c r="N22" s="2347"/>
      <c r="O22" s="2347"/>
      <c r="P22" s="2347"/>
      <c r="Q22" s="2347"/>
      <c r="R22" s="2347"/>
      <c r="S22" s="2348"/>
      <c r="T22" s="2372">
        <f>(ABS(T20)+ABS(T21))*-1</f>
        <v>0</v>
      </c>
      <c r="U22" s="2373"/>
      <c r="V22" s="2373"/>
      <c r="W22" s="2373"/>
      <c r="X22" s="2373"/>
      <c r="Y22" s="2372">
        <f>(Y20+Y21)*-1</f>
        <v>0</v>
      </c>
      <c r="Z22" s="2373"/>
      <c r="AA22" s="2373"/>
      <c r="AB22" s="2373"/>
      <c r="AC22" s="2373"/>
      <c r="AD22" s="2374">
        <f>(AD20)*-1</f>
        <v>0</v>
      </c>
      <c r="AE22" s="2375"/>
      <c r="AF22" s="2375"/>
      <c r="AG22" s="2375"/>
      <c r="AH22" s="2372"/>
      <c r="AI22" s="2374">
        <f>(AI20)*-1</f>
        <v>0</v>
      </c>
      <c r="AJ22" s="2375"/>
      <c r="AK22" s="2375"/>
      <c r="AL22" s="2375"/>
      <c r="AM22" s="2372"/>
    </row>
    <row r="23" spans="1:40" ht="13" customHeight="1">
      <c r="B23" s="2346" t="s">
        <v>503</v>
      </c>
      <c r="C23" s="2347"/>
      <c r="D23" s="2347"/>
      <c r="E23" s="2347"/>
      <c r="F23" s="2347"/>
      <c r="G23" s="2347"/>
      <c r="H23" s="2347"/>
      <c r="I23" s="2347"/>
      <c r="J23" s="2347"/>
      <c r="K23" s="2347"/>
      <c r="L23" s="2347"/>
      <c r="M23" s="2347"/>
      <c r="N23" s="2347"/>
      <c r="O23" s="2347"/>
      <c r="P23" s="2347"/>
      <c r="Q23" s="2347"/>
      <c r="R23" s="2347"/>
      <c r="S23" s="2348"/>
      <c r="T23" s="2339">
        <f>T11+T22</f>
        <v>79732349</v>
      </c>
      <c r="U23" s="2340"/>
      <c r="V23" s="2340"/>
      <c r="W23" s="2340"/>
      <c r="X23" s="2340"/>
      <c r="Y23" s="2339">
        <f>Y11+Y22</f>
        <v>0</v>
      </c>
      <c r="Z23" s="2340"/>
      <c r="AA23" s="2340"/>
      <c r="AB23" s="2340"/>
      <c r="AC23" s="2340"/>
      <c r="AD23" s="2339">
        <f>AD11+AD22</f>
        <v>0</v>
      </c>
      <c r="AE23" s="2340"/>
      <c r="AF23" s="2340"/>
      <c r="AG23" s="2340"/>
      <c r="AH23" s="2340"/>
      <c r="AI23" s="2339">
        <f>AI11+AI22</f>
        <v>0</v>
      </c>
      <c r="AJ23" s="2340"/>
      <c r="AK23" s="2340"/>
      <c r="AL23" s="2340"/>
      <c r="AM23" s="2340"/>
    </row>
    <row r="24" spans="1:40" ht="13" customHeight="1">
      <c r="B24" s="2346" t="s">
        <v>960</v>
      </c>
      <c r="C24" s="2347"/>
      <c r="D24" s="2347"/>
      <c r="E24" s="2347"/>
      <c r="F24" s="2347"/>
      <c r="G24" s="2347"/>
      <c r="H24" s="2347"/>
      <c r="I24" s="2347"/>
      <c r="J24" s="2347"/>
      <c r="K24" s="2347"/>
      <c r="L24" s="2347"/>
      <c r="M24" s="2347"/>
      <c r="N24" s="2347"/>
      <c r="O24" s="2347"/>
      <c r="P24" s="2347"/>
      <c r="Q24" s="2347"/>
      <c r="R24" s="2347"/>
      <c r="S24" s="2348"/>
      <c r="T24" s="2341">
        <f>Application!AJ1062</f>
        <v>119930581</v>
      </c>
      <c r="U24" s="2342"/>
      <c r="V24" s="2342"/>
      <c r="W24" s="2342"/>
      <c r="X24" s="2342"/>
      <c r="Y24" s="2342"/>
      <c r="Z24" s="2342"/>
      <c r="AA24" s="2342"/>
      <c r="AB24" s="2342"/>
      <c r="AC24" s="2342"/>
      <c r="AD24" s="2342"/>
      <c r="AE24" s="2342"/>
      <c r="AF24" s="2342"/>
      <c r="AG24" s="2342"/>
      <c r="AH24" s="2342"/>
      <c r="AI24" s="2342"/>
      <c r="AJ24" s="2342"/>
      <c r="AK24" s="2342"/>
      <c r="AL24" s="2342"/>
      <c r="AM24" s="2339"/>
    </row>
    <row r="25" spans="1:40" ht="13" customHeight="1">
      <c r="B25" s="2350" t="s">
        <v>1262</v>
      </c>
      <c r="C25" s="2351"/>
      <c r="D25" s="2351"/>
      <c r="E25" s="2351"/>
      <c r="F25" s="2351"/>
      <c r="G25" s="2351"/>
      <c r="H25" s="2351"/>
      <c r="I25" s="2351"/>
      <c r="J25" s="2351"/>
      <c r="K25" s="2351"/>
      <c r="L25" s="2351"/>
      <c r="M25" s="2351"/>
      <c r="N25" s="2351"/>
      <c r="O25" s="2351"/>
      <c r="P25" s="2351"/>
      <c r="Q25" s="2351"/>
      <c r="R25" s="2351"/>
      <c r="S25" s="2352"/>
      <c r="T25" s="2376">
        <f>IF(OR(Application!T196="yes",Application!T195="yes"),1.3,1)</f>
        <v>1.3</v>
      </c>
      <c r="U25" s="2377"/>
      <c r="V25" s="2377"/>
      <c r="W25" s="2377"/>
      <c r="X25" s="2377"/>
      <c r="Y25" s="2376">
        <v>1</v>
      </c>
      <c r="Z25" s="2377"/>
      <c r="AA25" s="2377"/>
      <c r="AB25" s="2377"/>
      <c r="AC25" s="2377"/>
      <c r="AD25" s="2376">
        <v>1</v>
      </c>
      <c r="AE25" s="2377"/>
      <c r="AF25" s="2377"/>
      <c r="AG25" s="2377"/>
      <c r="AH25" s="2378"/>
      <c r="AI25" s="2376">
        <v>1</v>
      </c>
      <c r="AJ25" s="2377"/>
      <c r="AK25" s="2377"/>
      <c r="AL25" s="2377"/>
      <c r="AM25" s="2378"/>
    </row>
    <row r="26" spans="1:40" ht="13" customHeight="1">
      <c r="B26" s="2346" t="s">
        <v>504</v>
      </c>
      <c r="C26" s="2347"/>
      <c r="D26" s="2347"/>
      <c r="E26" s="2347"/>
      <c r="F26" s="2347"/>
      <c r="G26" s="2347"/>
      <c r="H26" s="2347"/>
      <c r="I26" s="2347"/>
      <c r="J26" s="2347"/>
      <c r="K26" s="2347"/>
      <c r="L26" s="2347"/>
      <c r="M26" s="2347"/>
      <c r="N26" s="2347"/>
      <c r="O26" s="2347"/>
      <c r="P26" s="2347"/>
      <c r="Q26" s="2347"/>
      <c r="R26" s="2347"/>
      <c r="S26" s="2348"/>
      <c r="T26" s="2339">
        <f>T23*T25</f>
        <v>103652053.7</v>
      </c>
      <c r="U26" s="2340"/>
      <c r="V26" s="2340"/>
      <c r="W26" s="2340"/>
      <c r="X26" s="2340"/>
      <c r="Y26" s="2339">
        <f>Y23*Y25</f>
        <v>0</v>
      </c>
      <c r="Z26" s="2340"/>
      <c r="AA26" s="2340"/>
      <c r="AB26" s="2340"/>
      <c r="AC26" s="2340"/>
      <c r="AD26" s="2339">
        <f>AD23*AD25</f>
        <v>0</v>
      </c>
      <c r="AE26" s="2340"/>
      <c r="AF26" s="2340"/>
      <c r="AG26" s="2340"/>
      <c r="AH26" s="2340"/>
      <c r="AI26" s="2339">
        <f>AI23*AI25</f>
        <v>0</v>
      </c>
      <c r="AJ26" s="2340"/>
      <c r="AK26" s="2340"/>
      <c r="AL26" s="2340"/>
      <c r="AM26" s="2340"/>
    </row>
    <row r="27" spans="1:40" ht="13" customHeight="1">
      <c r="A27" s="410"/>
      <c r="B27" s="2353" t="s">
        <v>426</v>
      </c>
      <c r="C27" s="2354"/>
      <c r="D27" s="2354"/>
      <c r="E27" s="2354"/>
      <c r="F27" s="2354"/>
      <c r="G27" s="2354"/>
      <c r="H27" s="2354"/>
      <c r="I27" s="2354"/>
      <c r="J27" s="2354"/>
      <c r="K27" s="2354"/>
      <c r="L27" s="2354"/>
      <c r="M27" s="2354"/>
      <c r="N27" s="2354"/>
      <c r="O27" s="2354"/>
      <c r="P27" s="2354"/>
      <c r="Q27" s="2354"/>
      <c r="R27" s="2354"/>
      <c r="S27" s="2355"/>
      <c r="T27" s="2359">
        <f>Application!$AG$454</f>
        <v>1</v>
      </c>
      <c r="U27" s="2360"/>
      <c r="V27" s="2360"/>
      <c r="W27" s="2360"/>
      <c r="X27" s="2360"/>
      <c r="Y27" s="2359">
        <f>Application!$AG$454</f>
        <v>1</v>
      </c>
      <c r="Z27" s="2360"/>
      <c r="AA27" s="2360"/>
      <c r="AB27" s="2360"/>
      <c r="AC27" s="2360"/>
      <c r="AD27" s="2359">
        <f>Application!$AG$454</f>
        <v>1</v>
      </c>
      <c r="AE27" s="2360"/>
      <c r="AF27" s="2360"/>
      <c r="AG27" s="2360"/>
      <c r="AH27" s="2360"/>
      <c r="AI27" s="2359">
        <f>Application!$AG$454</f>
        <v>1</v>
      </c>
      <c r="AJ27" s="2360"/>
      <c r="AK27" s="2360"/>
      <c r="AL27" s="2360"/>
      <c r="AM27" s="2360"/>
    </row>
    <row r="28" spans="1:40" ht="13" customHeight="1">
      <c r="A28" s="404"/>
      <c r="B28" s="2346" t="s">
        <v>505</v>
      </c>
      <c r="C28" s="2347"/>
      <c r="D28" s="2347"/>
      <c r="E28" s="2347"/>
      <c r="F28" s="2347"/>
      <c r="G28" s="2347"/>
      <c r="H28" s="2347"/>
      <c r="I28" s="2347"/>
      <c r="J28" s="2347"/>
      <c r="K28" s="2347"/>
      <c r="L28" s="2347"/>
      <c r="M28" s="2347"/>
      <c r="N28" s="2347"/>
      <c r="O28" s="2347"/>
      <c r="P28" s="2347"/>
      <c r="Q28" s="2347"/>
      <c r="R28" s="2347"/>
      <c r="S28" s="2348"/>
      <c r="T28" s="2339">
        <f>IF(ISERROR((T26*T27)),0,(T26*T27))</f>
        <v>103652053.7</v>
      </c>
      <c r="U28" s="2340"/>
      <c r="V28" s="2340"/>
      <c r="W28" s="2340"/>
      <c r="X28" s="2340"/>
      <c r="Y28" s="2339">
        <f>IF(ISERROR((Y26*Y27)),0,(Y26*Y27))</f>
        <v>0</v>
      </c>
      <c r="Z28" s="2340"/>
      <c r="AA28" s="2340"/>
      <c r="AB28" s="2340"/>
      <c r="AC28" s="2340"/>
      <c r="AD28" s="2339">
        <f>IF(ISERROR((AD26*AD27)),0,(AD26*AD27))</f>
        <v>0</v>
      </c>
      <c r="AE28" s="2340"/>
      <c r="AF28" s="2340"/>
      <c r="AG28" s="2340"/>
      <c r="AH28" s="2340"/>
      <c r="AI28" s="2339">
        <f>IF(ISERROR((AI26*AI27)),0,(AI26*AI27))</f>
        <v>0</v>
      </c>
      <c r="AJ28" s="2340"/>
      <c r="AK28" s="2340"/>
      <c r="AL28" s="2340"/>
      <c r="AM28" s="2340"/>
    </row>
    <row r="29" spans="1:40" ht="13" customHeight="1">
      <c r="B29" s="2346" t="s">
        <v>522</v>
      </c>
      <c r="C29" s="2347"/>
      <c r="D29" s="2347"/>
      <c r="E29" s="2347"/>
      <c r="F29" s="2347"/>
      <c r="G29" s="2347"/>
      <c r="H29" s="2347"/>
      <c r="I29" s="2347"/>
      <c r="J29" s="2347"/>
      <c r="K29" s="2347"/>
      <c r="L29" s="2347"/>
      <c r="M29" s="2347"/>
      <c r="N29" s="2347"/>
      <c r="O29" s="2347"/>
      <c r="P29" s="2347"/>
      <c r="Q29" s="2347"/>
      <c r="R29" s="2347"/>
      <c r="S29" s="2348"/>
      <c r="T29" s="2341">
        <f>T28+Y28+AD28+AI28</f>
        <v>103652053.7</v>
      </c>
      <c r="U29" s="2342"/>
      <c r="V29" s="2342"/>
      <c r="W29" s="2342"/>
      <c r="X29" s="2342"/>
      <c r="Y29" s="2342"/>
      <c r="Z29" s="2342"/>
      <c r="AA29" s="2342"/>
      <c r="AB29" s="2342"/>
      <c r="AC29" s="2342"/>
      <c r="AD29" s="2342"/>
      <c r="AE29" s="2342"/>
      <c r="AF29" s="2342"/>
      <c r="AG29" s="2342"/>
      <c r="AH29" s="2342"/>
      <c r="AI29" s="2342"/>
      <c r="AJ29" s="2342"/>
      <c r="AK29" s="2342"/>
      <c r="AL29" s="2342"/>
      <c r="AM29" s="2339"/>
    </row>
    <row r="30" spans="1:40" ht="13" customHeight="1">
      <c r="B30" s="2349" t="s">
        <v>1264</v>
      </c>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row>
    <row r="31" spans="1:40" ht="13" customHeight="1">
      <c r="B31" s="2349" t="s">
        <v>1263</v>
      </c>
      <c r="C31" s="2349"/>
      <c r="D31" s="2349"/>
      <c r="E31" s="2349"/>
      <c r="F31" s="2349"/>
      <c r="G31" s="2349"/>
      <c r="H31" s="2349"/>
      <c r="I31" s="2349"/>
      <c r="J31" s="2349"/>
      <c r="K31" s="2349"/>
      <c r="L31" s="234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7" t="s">
        <v>1152</v>
      </c>
      <c r="Z35" s="2367"/>
      <c r="AA35" s="2367"/>
      <c r="AB35" s="2367"/>
      <c r="AC35" s="2367"/>
      <c r="AD35" s="2387" t="s">
        <v>369</v>
      </c>
      <c r="AE35" s="2387"/>
      <c r="AF35" s="2387"/>
      <c r="AG35" s="2387"/>
      <c r="AH35" s="2387"/>
    </row>
    <row r="36" spans="1:76" ht="13" customHeight="1">
      <c r="B36" s="407"/>
      <c r="X36" s="412"/>
      <c r="Y36" s="2367"/>
      <c r="Z36" s="2367"/>
      <c r="AA36" s="2367"/>
      <c r="AB36" s="2367"/>
      <c r="AC36" s="2367"/>
      <c r="AD36" s="2387"/>
      <c r="AE36" s="2387"/>
      <c r="AF36" s="2387"/>
      <c r="AG36" s="2387"/>
      <c r="AH36" s="2387"/>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7"/>
      <c r="Z37" s="2367"/>
      <c r="AA37" s="2367"/>
      <c r="AB37" s="2367"/>
      <c r="AC37" s="2367"/>
      <c r="AD37" s="2387"/>
      <c r="AE37" s="2387"/>
      <c r="AF37" s="2387"/>
      <c r="AG37" s="2387"/>
      <c r="AH37" s="2387"/>
    </row>
    <row r="38" spans="1:76" ht="13" customHeight="1">
      <c r="A38" s="404"/>
      <c r="B38" s="2346" t="s">
        <v>505</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103652053.7</v>
      </c>
      <c r="Z38" s="2340"/>
      <c r="AA38" s="2340"/>
      <c r="AB38" s="2340"/>
      <c r="AC38" s="2340"/>
      <c r="AD38" s="2340">
        <f>IF(T24&gt;=(T23+Y23+AD23+AI23),AD28+AI28,0)</f>
        <v>0</v>
      </c>
      <c r="AE38" s="2340"/>
      <c r="AF38" s="2340"/>
      <c r="AG38" s="2340"/>
      <c r="AH38" s="2340"/>
    </row>
    <row r="39" spans="1:76" ht="13" customHeight="1">
      <c r="B39" s="2346" t="s">
        <v>1678</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88">
        <v>0.04</v>
      </c>
      <c r="Z39" s="2388"/>
      <c r="AA39" s="2388"/>
      <c r="AB39" s="2388"/>
      <c r="AC39" s="2388"/>
      <c r="AD39" s="2388">
        <v>0.04</v>
      </c>
      <c r="AE39" s="2388"/>
      <c r="AF39" s="2388"/>
      <c r="AG39" s="2388"/>
      <c r="AH39" s="2388"/>
    </row>
    <row r="40" spans="1:76" ht="13" customHeight="1">
      <c r="A40" s="404"/>
      <c r="B40" s="2346" t="s">
        <v>641</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4146082</v>
      </c>
      <c r="Z40" s="2340"/>
      <c r="AA40" s="2340"/>
      <c r="AB40" s="2340"/>
      <c r="AC40" s="2340"/>
      <c r="AD40" s="2339">
        <f>ROUND(AD38*AD39,0)</f>
        <v>0</v>
      </c>
      <c r="AE40" s="2340"/>
      <c r="AF40" s="2340"/>
      <c r="AG40" s="2340"/>
      <c r="AH40" s="2340"/>
    </row>
    <row r="41" spans="1:76" ht="13" customHeight="1">
      <c r="B41" s="2346" t="s">
        <v>642</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41">
        <f>Y40+AD40</f>
        <v>4146082</v>
      </c>
      <c r="Z41" s="2342"/>
      <c r="AA41" s="2342"/>
      <c r="AB41" s="2342"/>
      <c r="AC41" s="2342"/>
      <c r="AD41" s="2342"/>
      <c r="AE41" s="2342"/>
      <c r="AF41" s="2342"/>
      <c r="AG41" s="2342"/>
      <c r="AH41" s="2339"/>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4" t="s">
        <v>1274</v>
      </c>
      <c r="B44" s="2344"/>
      <c r="C44" s="2344"/>
      <c r="D44" s="2344"/>
      <c r="E44" s="2344"/>
      <c r="F44" s="2344"/>
      <c r="G44" s="2344"/>
      <c r="H44" s="2344"/>
      <c r="I44" s="2344"/>
      <c r="J44" s="2344"/>
      <c r="K44" s="2344"/>
      <c r="L44" s="2344"/>
      <c r="M44" s="2344"/>
      <c r="N44" s="2344"/>
      <c r="O44" s="2344"/>
      <c r="P44" s="2344"/>
      <c r="Q44" s="2344"/>
      <c r="R44" s="2344"/>
      <c r="S44" s="2344"/>
      <c r="T44" s="2344"/>
      <c r="U44" s="2344"/>
      <c r="V44" s="2344"/>
      <c r="W44" s="2344"/>
      <c r="X44" s="2344"/>
      <c r="Y44" s="2344"/>
      <c r="Z44" s="2344"/>
      <c r="AA44" s="2344"/>
      <c r="AB44" s="2344"/>
      <c r="AC44" s="2344"/>
      <c r="AD44" s="2344"/>
      <c r="AE44" s="2344"/>
      <c r="AF44" s="2344"/>
      <c r="AG44" s="2344"/>
      <c r="AH44" s="2344"/>
      <c r="AI44" s="2344"/>
      <c r="AJ44" s="2344"/>
      <c r="AK44" s="2344"/>
      <c r="AL44" s="2344"/>
      <c r="AM44" s="2344"/>
      <c r="AN44" s="2344"/>
      <c r="AO44" s="2344"/>
      <c r="AP44" s="2344"/>
      <c r="AQ44" s="2344"/>
      <c r="AR44" s="2344"/>
      <c r="AS44" s="2344"/>
      <c r="AT44" s="2344"/>
      <c r="AU44" s="2344"/>
      <c r="AV44" s="2344"/>
      <c r="AW44" s="2344"/>
      <c r="AX44" s="2344"/>
      <c r="AY44" s="2344"/>
      <c r="AZ44" s="2344"/>
      <c r="BA44" s="2344"/>
      <c r="BB44" s="2344"/>
      <c r="BC44" s="2344"/>
      <c r="BD44" s="2344"/>
      <c r="BE44" s="2344"/>
      <c r="BF44" s="2344"/>
      <c r="BG44" s="2344"/>
      <c r="BH44" s="2344"/>
      <c r="BI44" s="2344"/>
      <c r="BJ44" s="2344"/>
      <c r="BK44" s="2344"/>
      <c r="BL44" s="2344"/>
      <c r="BM44" s="2344"/>
      <c r="BN44" s="2344"/>
      <c r="BO44" s="2344"/>
      <c r="BP44" s="2344"/>
      <c r="BQ44" s="2344"/>
      <c r="BR44" s="2344"/>
      <c r="BS44" s="2344"/>
      <c r="BT44" s="2344"/>
      <c r="BU44" s="2344"/>
      <c r="BV44" s="2344"/>
      <c r="BW44" s="2344"/>
      <c r="BX44" s="2344"/>
    </row>
    <row r="45" spans="1:76" s="204" customFormat="1" ht="13" customHeight="1" thickTop="1"/>
    <row r="46" spans="1:76" ht="13" customHeight="1">
      <c r="A46" s="404" t="s">
        <v>585</v>
      </c>
      <c r="C46" s="404" t="s">
        <v>282</v>
      </c>
    </row>
    <row r="47" spans="1:76" ht="13" customHeight="1">
      <c r="D47" s="404" t="s">
        <v>283</v>
      </c>
      <c r="AB47" s="2356">
        <f>'Sources and Uses Budget'!B105-MAX(IF('Sources and Uses Budget'!B15="",0,'Sources and Uses Budget'!B15),IF(Application!AG403="",0,Application!AG403))</f>
        <v>87126172</v>
      </c>
      <c r="AC47" s="2357"/>
      <c r="AD47" s="2357"/>
      <c r="AE47" s="2357"/>
      <c r="AF47" s="2358"/>
    </row>
    <row r="48" spans="1:76" ht="13" customHeight="1">
      <c r="D48" s="404" t="s">
        <v>21</v>
      </c>
      <c r="AB48" s="2356">
        <f>Application!AO647-MAX(IF('Sources and Uses Budget'!B15="",0,'Sources and Uses Budget'!B15),IF(Application!AG403="",0,Application!AG403))</f>
        <v>38867998</v>
      </c>
      <c r="AC48" s="2357"/>
      <c r="AD48" s="2357"/>
      <c r="AE48" s="2357"/>
      <c r="AF48" s="2358"/>
    </row>
    <row r="49" spans="1:76" ht="13" customHeight="1">
      <c r="D49" s="404" t="s">
        <v>91</v>
      </c>
      <c r="AB49" s="2356">
        <f>AB47-AB48</f>
        <v>48258174</v>
      </c>
      <c r="AC49" s="2357"/>
      <c r="AD49" s="2357"/>
      <c r="AE49" s="2357"/>
      <c r="AF49" s="2358"/>
    </row>
    <row r="50" spans="1:76" ht="13" customHeight="1">
      <c r="D50" s="404" t="s">
        <v>680</v>
      </c>
      <c r="AA50" s="415"/>
      <c r="AB50" s="2383">
        <v>0.84991503000000002</v>
      </c>
      <c r="AC50" s="2384"/>
      <c r="AD50" s="2384"/>
      <c r="AE50" s="2384"/>
      <c r="AF50" s="2385"/>
    </row>
    <row r="51" spans="1:76" s="417" customFormat="1" ht="13" customHeight="1">
      <c r="A51" s="402"/>
      <c r="B51" s="402"/>
      <c r="C51" s="402"/>
      <c r="D51" s="402"/>
      <c r="E51" s="2386" t="s">
        <v>2536</v>
      </c>
      <c r="F51" s="2386"/>
      <c r="G51" s="2386"/>
      <c r="H51" s="2386"/>
      <c r="I51" s="2386"/>
      <c r="J51" s="2386"/>
      <c r="K51" s="2386"/>
      <c r="L51" s="2386"/>
      <c r="M51" s="2386"/>
      <c r="N51" s="2386"/>
      <c r="O51" s="2386"/>
      <c r="P51" s="2386"/>
      <c r="Q51" s="2386"/>
      <c r="R51" s="2386"/>
      <c r="S51" s="2386"/>
      <c r="T51" s="2386"/>
      <c r="U51" s="2386"/>
      <c r="V51" s="2386"/>
      <c r="W51" s="2386"/>
      <c r="X51" s="2386"/>
      <c r="Y51" s="2386"/>
      <c r="Z51" s="238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6"/>
      <c r="F52" s="2386"/>
      <c r="G52" s="2386"/>
      <c r="H52" s="2386"/>
      <c r="I52" s="2386"/>
      <c r="J52" s="2386"/>
      <c r="K52" s="2386"/>
      <c r="L52" s="2386"/>
      <c r="M52" s="2386"/>
      <c r="N52" s="2386"/>
      <c r="O52" s="2386"/>
      <c r="P52" s="2386"/>
      <c r="Q52" s="2386"/>
      <c r="R52" s="2386"/>
      <c r="S52" s="2386"/>
      <c r="T52" s="2386"/>
      <c r="U52" s="2386"/>
      <c r="V52" s="2386"/>
      <c r="W52" s="2386"/>
      <c r="X52" s="2386"/>
      <c r="Y52" s="2386"/>
      <c r="Z52" s="238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6">
        <f>ROUND(IF(ISERROR((AB49/AB50)),0,(AB49/AB50)),0)</f>
        <v>56779998</v>
      </c>
      <c r="AC54" s="2357"/>
      <c r="AD54" s="2357"/>
      <c r="AE54" s="2357"/>
      <c r="AF54" s="2358"/>
    </row>
    <row r="55" spans="1:76" ht="13" customHeight="1">
      <c r="D55" s="404" t="s">
        <v>333</v>
      </c>
      <c r="AB55" s="2356">
        <f>(AB54/10)</f>
        <v>5677999.7999999998</v>
      </c>
      <c r="AC55" s="2357"/>
      <c r="AD55" s="2357"/>
      <c r="AE55" s="2357"/>
      <c r="AF55" s="2358"/>
    </row>
    <row r="56" spans="1:76" ht="13" customHeight="1">
      <c r="D56" s="404" t="s">
        <v>755</v>
      </c>
      <c r="AB56" s="2356">
        <f>ROUND((IF((Y41&lt;AB55),Y41,AB55)),0)</f>
        <v>4146082</v>
      </c>
      <c r="AC56" s="2357"/>
      <c r="AD56" s="2357"/>
      <c r="AE56" s="2357"/>
      <c r="AF56" s="2358"/>
    </row>
    <row r="57" spans="1:76" ht="13" customHeight="1">
      <c r="D57" s="404" t="s">
        <v>754</v>
      </c>
      <c r="AB57" s="2356">
        <f>ROUND((10*AB56*AB50),0)</f>
        <v>35238174</v>
      </c>
      <c r="AC57" s="2357"/>
      <c r="AD57" s="2357"/>
      <c r="AE57" s="2357"/>
      <c r="AF57" s="2358"/>
    </row>
    <row r="58" spans="1:76" ht="13" customHeight="1">
      <c r="D58" s="404"/>
      <c r="AB58" s="423"/>
      <c r="AC58" s="423"/>
      <c r="AD58" s="423"/>
      <c r="AE58" s="423"/>
      <c r="AF58" s="423"/>
    </row>
    <row r="59" spans="1:76" ht="13" customHeight="1">
      <c r="D59" s="404" t="s">
        <v>753</v>
      </c>
      <c r="AB59" s="2379">
        <f>AB49-AB57</f>
        <v>13020000</v>
      </c>
      <c r="AC59" s="2379"/>
      <c r="AD59" s="2379"/>
      <c r="AE59" s="2379"/>
      <c r="AF59" s="2379"/>
    </row>
    <row r="60" spans="1:76" ht="13" customHeight="1">
      <c r="D60" s="404"/>
      <c r="AB60" s="423"/>
      <c r="AC60" s="423"/>
      <c r="AD60" s="423"/>
      <c r="AE60" s="423"/>
      <c r="AF60" s="423"/>
    </row>
    <row r="61" spans="1:76" s="204" customFormat="1" ht="13" customHeight="1" thickBot="1">
      <c r="A61" s="2344" t="str">
        <f>IF(Application!AP205="yes","Farmworker State Credit", "State Credit" )</f>
        <v>State Credit</v>
      </c>
      <c r="B61" s="2344"/>
      <c r="C61" s="2344"/>
      <c r="D61" s="2344"/>
      <c r="E61" s="2344"/>
      <c r="F61" s="2344"/>
      <c r="G61" s="2344"/>
      <c r="H61" s="2344"/>
      <c r="I61" s="2344"/>
      <c r="J61" s="2344"/>
      <c r="K61" s="2344"/>
      <c r="L61" s="2344"/>
      <c r="M61" s="2344"/>
      <c r="N61" s="2344"/>
      <c r="O61" s="2344"/>
      <c r="P61" s="2344"/>
      <c r="Q61" s="2344"/>
      <c r="R61" s="2344"/>
      <c r="S61" s="2344"/>
      <c r="T61" s="2344"/>
      <c r="U61" s="2344"/>
      <c r="V61" s="2344"/>
      <c r="W61" s="2344"/>
      <c r="X61" s="2344"/>
      <c r="Y61" s="2344"/>
      <c r="Z61" s="2344"/>
      <c r="AA61" s="2344"/>
      <c r="AB61" s="2344"/>
      <c r="AC61" s="2344"/>
      <c r="AD61" s="2344"/>
      <c r="AE61" s="2344"/>
      <c r="AF61" s="2344"/>
      <c r="AG61" s="2344"/>
      <c r="AH61" s="2344"/>
      <c r="AI61" s="2344"/>
      <c r="AJ61" s="2344"/>
      <c r="AK61" s="2344"/>
      <c r="AL61" s="2344"/>
      <c r="AM61" s="2344"/>
      <c r="AN61" s="2344"/>
      <c r="AO61" s="2344"/>
      <c r="AP61" s="2344"/>
      <c r="AQ61" s="2344"/>
      <c r="AR61" s="2344"/>
      <c r="AS61" s="2344"/>
      <c r="AT61" s="2344"/>
      <c r="AU61" s="2344"/>
      <c r="AV61" s="2344"/>
      <c r="AW61" s="2344"/>
      <c r="AX61" s="2344"/>
      <c r="AY61" s="2344"/>
      <c r="AZ61" s="2344"/>
      <c r="BA61" s="2344"/>
      <c r="BB61" s="2344"/>
      <c r="BC61" s="2344"/>
      <c r="BD61" s="2344"/>
      <c r="BE61" s="2344"/>
      <c r="BF61" s="2344"/>
      <c r="BG61" s="2344"/>
      <c r="BH61" s="2344"/>
      <c r="BI61" s="2344"/>
      <c r="BJ61" s="2344"/>
      <c r="BK61" s="2344"/>
      <c r="BL61" s="2344"/>
      <c r="BM61" s="2344"/>
      <c r="BN61" s="2344"/>
      <c r="BO61" s="2344"/>
      <c r="BP61" s="2344"/>
      <c r="BQ61" s="2344"/>
      <c r="BR61" s="2344"/>
      <c r="BS61" s="2344"/>
      <c r="BT61" s="2344"/>
      <c r="BU61" s="2344"/>
      <c r="BV61" s="2344"/>
      <c r="BW61" s="2344"/>
      <c r="BX61" s="2344"/>
    </row>
    <row r="62" spans="1:76" s="204" customFormat="1" ht="13" customHeight="1" thickTop="1"/>
    <row r="63" spans="1:76" ht="13" customHeight="1">
      <c r="A63" s="404" t="s">
        <v>588</v>
      </c>
      <c r="C63" s="205" t="s">
        <v>1246</v>
      </c>
      <c r="Y63" s="2380" t="s">
        <v>982</v>
      </c>
      <c r="Z63" s="2380"/>
      <c r="AA63" s="2380"/>
      <c r="AB63" s="2380"/>
      <c r="AC63" s="2380"/>
      <c r="AD63" s="2380" t="s">
        <v>369</v>
      </c>
      <c r="AE63" s="2380"/>
      <c r="AF63" s="2380"/>
      <c r="AG63" s="2380"/>
      <c r="AH63" s="2380"/>
    </row>
    <row r="64" spans="1:76" ht="13"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79732349</v>
      </c>
      <c r="Z64" s="2381"/>
      <c r="AA64" s="2381"/>
      <c r="AB64" s="2381"/>
      <c r="AC64" s="2382"/>
      <c r="AD64" s="2341">
        <f>IF(AND(OR(Application!D211="At-Risk",Application!D211="At-Risk and Special Needs"),Application!M367="yes"),AD28+AI28,0)</f>
        <v>0</v>
      </c>
      <c r="AE64" s="2381"/>
      <c r="AF64" s="2381"/>
      <c r="AG64" s="2381"/>
      <c r="AH64" s="2382"/>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4">
        <f>IF(OR(Application!Z205="State Farmworker Credit",Application!Z205="$500M (Farmworker Housing)"),0.75,IF(Application!Z205="15% set-aside",0.13,IF(Application!Z205="15% set-aside with qualifying low value rehab",0.95,IF(Application!Z205="$500M",0.3,0))))</f>
        <v>0.3</v>
      </c>
      <c r="Z67" s="2394"/>
      <c r="AA67" s="2394"/>
      <c r="AB67" s="2394"/>
      <c r="AC67" s="2394"/>
      <c r="AD67" s="2394">
        <f>IF(Application!Z205="15% set-aside with qualifying low value rehab", 0.95,IF(OR(Application!D211="At-Risk",'Points System'!B26="Yes"),0.13,0))</f>
        <v>0</v>
      </c>
      <c r="AE67" s="2394"/>
      <c r="AF67" s="2394"/>
      <c r="AG67" s="2394"/>
      <c r="AH67" s="2394"/>
    </row>
    <row r="68" spans="1:37" ht="13" customHeight="1">
      <c r="C68" s="404"/>
      <c r="D68" s="205" t="s">
        <v>2178</v>
      </c>
      <c r="Y68" s="2340">
        <f>IF(AND(T25=1.3,OR(Y67=0.13,Y67=0.95),NOT(Application!T212&gt;=50%)),0,ROUND(Y64*Y67,0))</f>
        <v>23919705</v>
      </c>
      <c r="Z68" s="2395"/>
      <c r="AA68" s="2395"/>
      <c r="AB68" s="2395"/>
      <c r="AC68" s="2395"/>
      <c r="AD68" s="2340">
        <f>IF(AND(T25=1.3,AD67&gt;0,NOT(Application!T212&gt;=50%)),0,ROUND(AD64*AD67,0))</f>
        <v>0</v>
      </c>
      <c r="AE68" s="2395"/>
      <c r="AF68" s="2395"/>
      <c r="AG68" s="2395"/>
      <c r="AH68" s="2395"/>
      <c r="AK68" s="1192"/>
    </row>
    <row r="69" spans="1:37" ht="13" customHeight="1">
      <c r="C69" s="404"/>
      <c r="D69" s="205" t="s">
        <v>2179</v>
      </c>
      <c r="Y69" s="2340">
        <f>IF(OR(Application!Z205="State Farmworker Credit",Application!Z205="$500M (Farmworker Housing)"),Y68+AD68,MIN(Y68+AD68,200000*(Application!G761+Application!O785)))</f>
        <v>20400000</v>
      </c>
      <c r="Z69" s="2340"/>
      <c r="AA69" s="2340"/>
      <c r="AB69" s="2340"/>
      <c r="AC69" s="2340"/>
      <c r="AD69" s="2340"/>
      <c r="AE69" s="2340"/>
      <c r="AF69" s="2340"/>
      <c r="AG69" s="2340"/>
      <c r="AH69" s="2340"/>
    </row>
    <row r="70" spans="1:37" ht="13" customHeight="1">
      <c r="C70" s="404"/>
      <c r="E70" s="404"/>
      <c r="AB70" s="422"/>
      <c r="AC70" s="422"/>
      <c r="AD70" s="422"/>
      <c r="AE70" s="422"/>
      <c r="AF70" s="422"/>
    </row>
    <row r="71" spans="1:37" ht="13" customHeight="1">
      <c r="A71" s="404" t="s">
        <v>589</v>
      </c>
      <c r="C71" s="205" t="s">
        <v>284</v>
      </c>
    </row>
    <row r="72" spans="1:37" ht="13" customHeight="1">
      <c r="A72" s="404"/>
      <c r="C72" s="404"/>
      <c r="D72" s="205" t="s">
        <v>1248</v>
      </c>
      <c r="AB72" s="2383">
        <v>0.93</v>
      </c>
      <c r="AC72" s="2384"/>
      <c r="AD72" s="2384"/>
      <c r="AE72" s="2384"/>
      <c r="AF72" s="2385"/>
    </row>
    <row r="73" spans="1:37" ht="13" customHeight="1">
      <c r="A73" s="404"/>
      <c r="C73" s="404"/>
      <c r="D73" s="404"/>
      <c r="E73" s="2396" t="s">
        <v>1249</v>
      </c>
      <c r="F73" s="2396"/>
      <c r="G73" s="2396"/>
      <c r="H73" s="2396"/>
      <c r="I73" s="2396"/>
      <c r="J73" s="2396"/>
      <c r="K73" s="2396"/>
      <c r="L73" s="2396"/>
      <c r="M73" s="2396"/>
      <c r="N73" s="2396"/>
      <c r="O73" s="2396"/>
      <c r="P73" s="2396"/>
      <c r="Q73" s="2396"/>
      <c r="R73" s="2396"/>
      <c r="S73" s="2396"/>
      <c r="T73" s="2396"/>
      <c r="U73" s="2396"/>
      <c r="V73" s="2396"/>
      <c r="W73" s="2396"/>
      <c r="X73" s="2396"/>
      <c r="Y73" s="2396"/>
      <c r="Z73" s="2396"/>
      <c r="AA73" s="2396"/>
      <c r="AB73" s="438"/>
      <c r="AC73" s="438"/>
    </row>
    <row r="74" spans="1:37" ht="13" customHeight="1">
      <c r="A74" s="404"/>
      <c r="C74" s="404"/>
      <c r="D74" s="404"/>
      <c r="E74" s="2396"/>
      <c r="F74" s="2396"/>
      <c r="G74" s="2396"/>
      <c r="H74" s="2396"/>
      <c r="I74" s="2396"/>
      <c r="J74" s="2396"/>
      <c r="K74" s="2396"/>
      <c r="L74" s="2396"/>
      <c r="M74" s="2396"/>
      <c r="N74" s="2396"/>
      <c r="O74" s="2396"/>
      <c r="P74" s="2396"/>
      <c r="Q74" s="2396"/>
      <c r="R74" s="2396"/>
      <c r="S74" s="2396"/>
      <c r="T74" s="2396"/>
      <c r="U74" s="2396"/>
      <c r="V74" s="2396"/>
      <c r="W74" s="2396"/>
      <c r="X74" s="2396"/>
      <c r="Y74" s="2396"/>
      <c r="Z74" s="2396"/>
      <c r="AA74" s="2396"/>
      <c r="AB74" s="438"/>
      <c r="AC74" s="438"/>
    </row>
    <row r="75" spans="1:37" ht="13" customHeight="1">
      <c r="A75" s="404"/>
      <c r="C75" s="404"/>
      <c r="D75" s="404"/>
      <c r="E75" s="2396"/>
      <c r="F75" s="2396"/>
      <c r="G75" s="2396"/>
      <c r="H75" s="2396"/>
      <c r="I75" s="2396"/>
      <c r="J75" s="2396"/>
      <c r="K75" s="2396"/>
      <c r="L75" s="2396"/>
      <c r="M75" s="2396"/>
      <c r="N75" s="2396"/>
      <c r="O75" s="2396"/>
      <c r="P75" s="2396"/>
      <c r="Q75" s="2396"/>
      <c r="R75" s="2396"/>
      <c r="S75" s="2396"/>
      <c r="T75" s="2396"/>
      <c r="U75" s="2396"/>
      <c r="V75" s="2396"/>
      <c r="W75" s="2396"/>
      <c r="X75" s="2396"/>
      <c r="Y75" s="2396"/>
      <c r="Z75" s="2396"/>
      <c r="AA75" s="2396"/>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1250</v>
      </c>
      <c r="AB77" s="2389">
        <f>ROUND(IF(ISERROR((AB59/AB72)),0,(AB59/AB72)),0)</f>
        <v>14000000</v>
      </c>
      <c r="AC77" s="2389"/>
      <c r="AD77" s="2389"/>
      <c r="AE77" s="2389"/>
      <c r="AF77" s="2389"/>
    </row>
    <row r="78" spans="1:37" ht="13" customHeight="1">
      <c r="C78" s="404"/>
      <c r="D78" s="205" t="s">
        <v>1251</v>
      </c>
      <c r="AB78" s="2390">
        <f>ROUNDUP(MIN(Y69,AB77),0)</f>
        <v>14000000</v>
      </c>
      <c r="AC78" s="2391"/>
      <c r="AD78" s="2391"/>
      <c r="AE78" s="2391"/>
      <c r="AF78" s="2392"/>
    </row>
    <row r="79" spans="1:37" ht="13" customHeight="1">
      <c r="C79" s="404"/>
      <c r="D79" s="205" t="s">
        <v>1252</v>
      </c>
      <c r="AB79" s="2393">
        <f>AB78*AB72</f>
        <v>13020000</v>
      </c>
      <c r="AC79" s="2393"/>
      <c r="AD79" s="2393"/>
      <c r="AE79" s="2393"/>
      <c r="AF79" s="2393"/>
    </row>
    <row r="80" spans="1:37" ht="13" customHeight="1">
      <c r="C80" s="404"/>
      <c r="D80" s="404"/>
      <c r="AB80" s="425"/>
      <c r="AC80" s="425"/>
      <c r="AD80" s="425"/>
      <c r="AE80" s="425"/>
      <c r="AF80" s="425"/>
    </row>
    <row r="81" spans="1:78" ht="13" customHeight="1">
      <c r="D81" s="404" t="s">
        <v>753</v>
      </c>
      <c r="AB81" s="2379">
        <f>AB49-(AB57+AB79)</f>
        <v>0</v>
      </c>
      <c r="AC81" s="2379"/>
      <c r="AD81" s="2379"/>
      <c r="AE81" s="2379"/>
      <c r="AF81" s="2379"/>
    </row>
    <row r="82" spans="1:78" ht="13" customHeight="1">
      <c r="F82" s="522"/>
      <c r="J82" s="522" t="str">
        <f>IF(AB81&gt;0,"FUNDING GAP MUST NOT EXCEED ZERO","")</f>
        <v/>
      </c>
    </row>
    <row r="83" spans="1:78" ht="13" customHeight="1">
      <c r="D83" s="523"/>
    </row>
    <row r="84" spans="1:78" ht="13" customHeight="1" thickBot="1">
      <c r="A84" s="2344"/>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2344"/>
      <c r="AM84" s="2344"/>
      <c r="AN84" s="2344"/>
      <c r="AO84" s="2344"/>
      <c r="AP84" s="2344"/>
      <c r="AQ84" s="2344"/>
      <c r="AR84" s="2344"/>
      <c r="AS84" s="2344"/>
      <c r="AT84" s="2344"/>
      <c r="AU84" s="2344"/>
      <c r="AV84" s="2344"/>
      <c r="AW84" s="2344"/>
      <c r="AX84" s="2344"/>
      <c r="AY84" s="2344"/>
      <c r="AZ84" s="2344"/>
      <c r="BA84" s="2344"/>
      <c r="BB84" s="2344"/>
      <c r="BC84" s="2344"/>
      <c r="BD84" s="2344"/>
      <c r="BE84" s="2344"/>
      <c r="BF84" s="2344"/>
      <c r="BG84" s="2344"/>
      <c r="BH84" s="2344"/>
      <c r="BI84" s="2344"/>
      <c r="BJ84" s="2344"/>
      <c r="BK84" s="2344"/>
      <c r="BL84" s="2344"/>
      <c r="BM84" s="2344"/>
      <c r="BN84" s="2344"/>
      <c r="BO84" s="2344"/>
      <c r="BP84" s="2344"/>
      <c r="BQ84" s="2344"/>
      <c r="BR84" s="2344"/>
      <c r="BS84" s="2344"/>
      <c r="BT84" s="2344"/>
      <c r="BU84" s="2344"/>
      <c r="BV84" s="2344"/>
      <c r="BW84" s="2344"/>
      <c r="BX84" s="2344"/>
    </row>
    <row r="85" spans="1:78" ht="13" customHeight="1" thickTop="1"/>
    <row r="86" spans="1:78" ht="13" hidden="1" customHeight="1">
      <c r="A86" s="404"/>
      <c r="C86" s="205"/>
    </row>
    <row r="87" spans="1:78" ht="13" hidden="1" customHeight="1">
      <c r="D87" s="205"/>
      <c r="AB87" s="2345"/>
      <c r="AC87" s="2345"/>
      <c r="AD87" s="2345"/>
      <c r="AE87" s="2345"/>
      <c r="AF87" s="2345"/>
    </row>
    <row r="88" spans="1:78" ht="13" hidden="1" customHeight="1" thickBot="1">
      <c r="D88" s="205"/>
      <c r="AB88" s="2343"/>
      <c r="AC88" s="2343"/>
      <c r="AD88" s="2343"/>
      <c r="AE88" s="2343"/>
      <c r="AF88" s="234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9" zoomScale="120" zoomScaleNormal="120" workbookViewId="0">
      <selection sqref="A1:AM2"/>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4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5429687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1" ht="15.75" customHeight="1">
      <c r="A1" s="2628" t="s">
        <v>1297</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row>
    <row r="2" spans="1:41" s="536" customFormat="1" ht="12.75" customHeight="1" thickBot="1">
      <c r="A2" s="2629"/>
      <c r="B2" s="2629"/>
      <c r="C2" s="2629"/>
      <c r="D2" s="2629"/>
      <c r="E2" s="2629"/>
      <c r="F2" s="2629"/>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7" t="s">
        <v>1301</v>
      </c>
      <c r="AF7" s="2457"/>
      <c r="AG7" s="2457"/>
      <c r="AH7" s="2457"/>
      <c r="AI7" s="2457"/>
      <c r="AJ7" s="2457"/>
      <c r="AK7" s="2457"/>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9" t="s">
        <v>590</v>
      </c>
      <c r="C12" s="2599"/>
      <c r="D12" s="540"/>
      <c r="E12" s="2460" t="s">
        <v>2550</v>
      </c>
      <c r="F12" s="2461"/>
      <c r="G12" s="2461"/>
      <c r="H12" s="2461"/>
      <c r="I12" s="2461"/>
      <c r="J12" s="2461"/>
      <c r="K12" s="2461"/>
      <c r="L12" s="2461"/>
      <c r="M12" s="2461"/>
      <c r="N12" s="2461"/>
      <c r="O12" s="2461"/>
      <c r="P12" s="2461"/>
      <c r="Q12" s="2461"/>
      <c r="R12" s="2461"/>
      <c r="S12" s="2461"/>
      <c r="T12" s="2461"/>
      <c r="U12" s="2461"/>
      <c r="V12" s="2461"/>
      <c r="W12" s="2461"/>
      <c r="X12" s="2461"/>
      <c r="Y12" s="2461"/>
      <c r="Z12" s="2461"/>
      <c r="AA12" s="2461"/>
      <c r="AB12" s="2461"/>
      <c r="AC12" s="2461"/>
      <c r="AD12" s="2461"/>
      <c r="AE12" s="2461"/>
      <c r="AF12" s="2461"/>
      <c r="AG12" s="2461"/>
      <c r="AH12" s="2461"/>
      <c r="AI12" s="2461"/>
      <c r="AJ12" s="2462"/>
      <c r="AK12" s="540"/>
      <c r="AL12" s="540"/>
      <c r="AM12" s="540"/>
      <c r="AN12" s="535"/>
      <c r="AO12" s="557"/>
    </row>
    <row r="13" spans="1:41" s="536" customFormat="1" ht="12.75" customHeight="1">
      <c r="A13" s="540"/>
      <c r="D13" s="546"/>
      <c r="E13" s="2463"/>
      <c r="F13" s="2464"/>
      <c r="G13" s="2464"/>
      <c r="H13" s="2464"/>
      <c r="I13" s="2464"/>
      <c r="J13" s="2464"/>
      <c r="K13" s="2464"/>
      <c r="L13" s="2464"/>
      <c r="M13" s="2464"/>
      <c r="N13" s="2464"/>
      <c r="O13" s="2464"/>
      <c r="P13" s="2464"/>
      <c r="Q13" s="2464"/>
      <c r="R13" s="2464"/>
      <c r="S13" s="2464"/>
      <c r="T13" s="2464"/>
      <c r="U13" s="2464"/>
      <c r="V13" s="2464"/>
      <c r="W13" s="2464"/>
      <c r="X13" s="2464"/>
      <c r="Y13" s="2464"/>
      <c r="Z13" s="2464"/>
      <c r="AA13" s="2464"/>
      <c r="AB13" s="2464"/>
      <c r="AC13" s="2464"/>
      <c r="AD13" s="2464"/>
      <c r="AE13" s="2464"/>
      <c r="AF13" s="2464"/>
      <c r="AG13" s="2464"/>
      <c r="AH13" s="2464"/>
      <c r="AI13" s="2464"/>
      <c r="AJ13" s="2465"/>
      <c r="AK13" s="540"/>
      <c r="AL13" s="540"/>
      <c r="AM13" s="540"/>
      <c r="AN13" s="535"/>
      <c r="AO13" s="557"/>
    </row>
    <row r="14" spans="1:41" s="536" customFormat="1" ht="12.75" customHeight="1">
      <c r="A14" s="540"/>
      <c r="D14" s="540"/>
      <c r="E14" s="2616"/>
      <c r="F14" s="2617"/>
      <c r="G14" s="2617"/>
      <c r="H14" s="2617"/>
      <c r="I14" s="2617"/>
      <c r="J14" s="2617"/>
      <c r="K14" s="2617"/>
      <c r="L14" s="2617"/>
      <c r="M14" s="2617"/>
      <c r="N14" s="2617"/>
      <c r="O14" s="2617"/>
      <c r="P14" s="2617"/>
      <c r="Q14" s="2617"/>
      <c r="R14" s="2617"/>
      <c r="S14" s="2617"/>
      <c r="T14" s="2617"/>
      <c r="U14" s="2617"/>
      <c r="V14" s="2617"/>
      <c r="W14" s="2617"/>
      <c r="X14" s="2617"/>
      <c r="Y14" s="2617"/>
      <c r="Z14" s="2617"/>
      <c r="AA14" s="2617"/>
      <c r="AB14" s="2617"/>
      <c r="AC14" s="2617"/>
      <c r="AD14" s="2617"/>
      <c r="AE14" s="2617"/>
      <c r="AF14" s="2617"/>
      <c r="AG14" s="2617"/>
      <c r="AH14" s="2617"/>
      <c r="AI14" s="2617"/>
      <c r="AJ14" s="261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9" t="s">
        <v>590</v>
      </c>
      <c r="C16" s="2599"/>
      <c r="D16" s="540"/>
      <c r="E16" s="2460" t="s">
        <v>2551</v>
      </c>
      <c r="F16" s="2461"/>
      <c r="G16" s="2461"/>
      <c r="H16" s="2461"/>
      <c r="I16" s="2461"/>
      <c r="J16" s="2461"/>
      <c r="K16" s="2461"/>
      <c r="L16" s="2461"/>
      <c r="M16" s="2461"/>
      <c r="N16" s="2461"/>
      <c r="O16" s="2461"/>
      <c r="P16" s="2461"/>
      <c r="Q16" s="2461"/>
      <c r="R16" s="2461"/>
      <c r="S16" s="2461"/>
      <c r="T16" s="2461"/>
      <c r="U16" s="2461"/>
      <c r="V16" s="2461"/>
      <c r="W16" s="2461"/>
      <c r="X16" s="2461"/>
      <c r="Y16" s="2461"/>
      <c r="Z16" s="2461"/>
      <c r="AA16" s="2461"/>
      <c r="AB16" s="2461"/>
      <c r="AC16" s="2461"/>
      <c r="AD16" s="2461"/>
      <c r="AE16" s="2461"/>
      <c r="AF16" s="2461"/>
      <c r="AG16" s="2461"/>
      <c r="AH16" s="2461"/>
      <c r="AI16" s="2461"/>
      <c r="AJ16" s="2462"/>
      <c r="AK16" s="540"/>
      <c r="AL16" s="540"/>
      <c r="AM16" s="540"/>
      <c r="AN16" s="535"/>
    </row>
    <row r="17" spans="1:50" s="536" customFormat="1" ht="12.75" customHeight="1">
      <c r="A17" s="540"/>
      <c r="B17" s="540"/>
      <c r="C17" s="540"/>
      <c r="D17" s="540"/>
      <c r="E17" s="2463"/>
      <c r="F17" s="2464"/>
      <c r="G17" s="2464"/>
      <c r="H17" s="2464"/>
      <c r="I17" s="2464"/>
      <c r="J17" s="2464"/>
      <c r="K17" s="2464"/>
      <c r="L17" s="2464"/>
      <c r="M17" s="2464"/>
      <c r="N17" s="2464"/>
      <c r="O17" s="2464"/>
      <c r="P17" s="2464"/>
      <c r="Q17" s="2464"/>
      <c r="R17" s="2464"/>
      <c r="S17" s="2464"/>
      <c r="T17" s="2464"/>
      <c r="U17" s="2464"/>
      <c r="V17" s="2464"/>
      <c r="W17" s="2464"/>
      <c r="X17" s="2464"/>
      <c r="Y17" s="2464"/>
      <c r="Z17" s="2464"/>
      <c r="AA17" s="2464"/>
      <c r="AB17" s="2464"/>
      <c r="AC17" s="2464"/>
      <c r="AD17" s="2464"/>
      <c r="AE17" s="2464"/>
      <c r="AF17" s="2464"/>
      <c r="AG17" s="2464"/>
      <c r="AH17" s="2464"/>
      <c r="AI17" s="2464"/>
      <c r="AJ17" s="2465"/>
      <c r="AK17" s="540"/>
      <c r="AL17" s="540"/>
      <c r="AM17" s="540"/>
      <c r="AN17" s="535"/>
    </row>
    <row r="18" spans="1:50" s="536" customFormat="1" ht="12.75" customHeight="1">
      <c r="A18" s="540"/>
      <c r="B18" s="540"/>
      <c r="C18" s="1135"/>
      <c r="D18" s="540"/>
      <c r="E18" s="2616"/>
      <c r="F18" s="2617"/>
      <c r="G18" s="2617"/>
      <c r="H18" s="2617"/>
      <c r="I18" s="2617"/>
      <c r="J18" s="2617"/>
      <c r="K18" s="2617"/>
      <c r="L18" s="2617"/>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9" t="s">
        <v>590</v>
      </c>
      <c r="C20" s="2599"/>
      <c r="D20" s="540"/>
      <c r="E20" s="2460" t="s">
        <v>1978</v>
      </c>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2"/>
      <c r="AK20" s="540"/>
      <c r="AL20" s="540"/>
      <c r="AM20" s="540"/>
      <c r="AN20" s="535"/>
    </row>
    <row r="21" spans="1:50" s="536" customFormat="1" ht="12.75" customHeight="1">
      <c r="A21" s="540"/>
      <c r="B21" s="546"/>
      <c r="C21" s="546"/>
      <c r="D21" s="546"/>
      <c r="E21" s="2616"/>
      <c r="F21" s="2617"/>
      <c r="G21" s="2617"/>
      <c r="H21" s="2617"/>
      <c r="I21" s="2617"/>
      <c r="J21" s="2617"/>
      <c r="K21" s="2617"/>
      <c r="L21" s="2617"/>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8"/>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9" t="s">
        <v>590</v>
      </c>
      <c r="C26" s="2599"/>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30"/>
      <c r="AH26" s="2630"/>
      <c r="AI26" s="2630"/>
      <c r="AJ26" s="2631"/>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9" t="s">
        <v>590</v>
      </c>
      <c r="C30" s="2599"/>
      <c r="D30" s="546"/>
      <c r="E30" s="2632" t="s">
        <v>2558</v>
      </c>
      <c r="F30" s="2633"/>
      <c r="G30" s="2633"/>
      <c r="H30" s="2633"/>
      <c r="I30" s="2633"/>
      <c r="J30" s="2633"/>
      <c r="K30" s="2633"/>
      <c r="L30" s="2633"/>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4"/>
      <c r="AK30" s="540"/>
      <c r="AL30" s="540"/>
      <c r="AM30" s="540"/>
      <c r="AN30" s="535"/>
      <c r="AO30" s="549">
        <f>IF($B30="yes",9,0)</f>
        <v>0</v>
      </c>
    </row>
    <row r="31" spans="1:50" s="536" customFormat="1" ht="12.75" customHeight="1">
      <c r="A31" s="540"/>
      <c r="B31" s="540"/>
      <c r="C31" s="540"/>
      <c r="E31" s="2638"/>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4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9" t="s">
        <v>590</v>
      </c>
      <c r="C33" s="2599"/>
      <c r="D33" s="546"/>
      <c r="E33" s="2632" t="s">
        <v>2559</v>
      </c>
      <c r="F33" s="2633"/>
      <c r="G33" s="2633"/>
      <c r="H33" s="2633"/>
      <c r="I33" s="2633"/>
      <c r="J33" s="2633"/>
      <c r="K33" s="2633"/>
      <c r="L33" s="2633"/>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4"/>
      <c r="AK33" s="540"/>
      <c r="AL33" s="540"/>
      <c r="AM33" s="540"/>
      <c r="AN33" s="535"/>
      <c r="AO33" s="549">
        <f>IF($B39="yes",9,0)</f>
        <v>0</v>
      </c>
    </row>
    <row r="34" spans="1:43" s="536" customFormat="1" ht="12.75" customHeight="1">
      <c r="A34" s="540"/>
      <c r="B34" s="540"/>
      <c r="C34" s="540"/>
      <c r="D34" s="546"/>
      <c r="E34" s="2635"/>
      <c r="F34" s="2636"/>
      <c r="G34" s="2636"/>
      <c r="H34" s="2636"/>
      <c r="I34" s="2636"/>
      <c r="J34" s="2636"/>
      <c r="K34" s="2636"/>
      <c r="L34" s="2636"/>
      <c r="M34" s="2636"/>
      <c r="N34" s="2636"/>
      <c r="O34" s="2636"/>
      <c r="P34" s="2636"/>
      <c r="Q34" s="2636"/>
      <c r="R34" s="2636"/>
      <c r="S34" s="2636"/>
      <c r="T34" s="2636"/>
      <c r="U34" s="2636"/>
      <c r="V34" s="2636"/>
      <c r="W34" s="2636"/>
      <c r="X34" s="2636"/>
      <c r="Y34" s="2636"/>
      <c r="Z34" s="2636"/>
      <c r="AA34" s="2636"/>
      <c r="AB34" s="2636"/>
      <c r="AC34" s="2636"/>
      <c r="AD34" s="2636"/>
      <c r="AE34" s="2636"/>
      <c r="AF34" s="2636"/>
      <c r="AG34" s="2636"/>
      <c r="AH34" s="2636"/>
      <c r="AI34" s="2636"/>
      <c r="AJ34" s="2637"/>
      <c r="AK34" s="540"/>
      <c r="AL34" s="540"/>
      <c r="AM34" s="540"/>
      <c r="AN34" s="535"/>
      <c r="AO34" s="536">
        <f>MAX(AO30,AO31,AO32,AO33)</f>
        <v>0</v>
      </c>
      <c r="AP34" s="536" t="s">
        <v>1303</v>
      </c>
    </row>
    <row r="35" spans="1:43" s="536" customFormat="1" ht="12.75" customHeight="1">
      <c r="A35" s="540"/>
      <c r="B35" s="540"/>
      <c r="C35" s="540"/>
      <c r="E35" s="2638"/>
      <c r="F35" s="2639"/>
      <c r="G35" s="2639"/>
      <c r="H35" s="2639"/>
      <c r="I35" s="2639"/>
      <c r="J35" s="2639"/>
      <c r="K35" s="2639"/>
      <c r="L35" s="2639"/>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4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9" t="s">
        <v>590</v>
      </c>
      <c r="C37" s="2599"/>
      <c r="D37" s="1136"/>
      <c r="E37" s="2625" t="s">
        <v>2563</v>
      </c>
      <c r="F37" s="2626"/>
      <c r="G37" s="2626"/>
      <c r="H37" s="2626"/>
      <c r="I37" s="2626"/>
      <c r="J37" s="2626"/>
      <c r="K37" s="2626"/>
      <c r="L37" s="2626"/>
      <c r="M37" s="2626"/>
      <c r="N37" s="2626"/>
      <c r="O37" s="2626"/>
      <c r="P37" s="2626"/>
      <c r="Q37" s="2626"/>
      <c r="R37" s="2626"/>
      <c r="S37" s="2626"/>
      <c r="T37" s="2626"/>
      <c r="U37" s="2626"/>
      <c r="V37" s="2626"/>
      <c r="W37" s="2626"/>
      <c r="X37" s="2626"/>
      <c r="Y37" s="2626"/>
      <c r="Z37" s="2626"/>
      <c r="AA37" s="2626"/>
      <c r="AB37" s="2626"/>
      <c r="AC37" s="2626"/>
      <c r="AD37" s="2626"/>
      <c r="AE37" s="2626"/>
      <c r="AF37" s="2626"/>
      <c r="AG37" s="2626"/>
      <c r="AH37" s="2626"/>
      <c r="AI37" s="2626"/>
      <c r="AJ37" s="262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9" t="s">
        <v>590</v>
      </c>
      <c r="C39" s="2599"/>
      <c r="D39" s="1136"/>
      <c r="E39" s="2625" t="s">
        <v>2560</v>
      </c>
      <c r="F39" s="2626"/>
      <c r="G39" s="2626"/>
      <c r="H39" s="2626"/>
      <c r="I39" s="2626"/>
      <c r="J39" s="2626"/>
      <c r="K39" s="2626"/>
      <c r="L39" s="2626"/>
      <c r="M39" s="2626"/>
      <c r="N39" s="2626"/>
      <c r="O39" s="2626"/>
      <c r="P39" s="2626"/>
      <c r="Q39" s="2626"/>
      <c r="R39" s="2626"/>
      <c r="S39" s="2626"/>
      <c r="T39" s="2626"/>
      <c r="U39" s="2626"/>
      <c r="V39" s="2626"/>
      <c r="W39" s="2626"/>
      <c r="X39" s="2626"/>
      <c r="Y39" s="2626"/>
      <c r="Z39" s="2626"/>
      <c r="AA39" s="2626"/>
      <c r="AB39" s="2626"/>
      <c r="AC39" s="2626"/>
      <c r="AD39" s="2626"/>
      <c r="AE39" s="2626"/>
      <c r="AF39" s="2626"/>
      <c r="AG39" s="2626"/>
      <c r="AH39" s="2626"/>
      <c r="AI39" s="2626"/>
      <c r="AJ39" s="262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9" t="s">
        <v>590</v>
      </c>
      <c r="C43" s="2599"/>
      <c r="D43" s="546"/>
      <c r="E43" s="2600" t="s">
        <v>2562</v>
      </c>
      <c r="F43" s="2601"/>
      <c r="G43" s="2601"/>
      <c r="H43" s="2601"/>
      <c r="I43" s="2601"/>
      <c r="J43" s="2601"/>
      <c r="K43" s="2601"/>
      <c r="L43" s="2601"/>
      <c r="M43" s="2601"/>
      <c r="N43" s="2601"/>
      <c r="O43" s="2601"/>
      <c r="P43" s="2601"/>
      <c r="Q43" s="2601"/>
      <c r="R43" s="2601"/>
      <c r="S43" s="2601"/>
      <c r="T43" s="2601"/>
      <c r="U43" s="2601"/>
      <c r="V43" s="2601"/>
      <c r="W43" s="2601"/>
      <c r="X43" s="2601"/>
      <c r="Y43" s="2601"/>
      <c r="Z43" s="2601"/>
      <c r="AA43" s="2601"/>
      <c r="AB43" s="2601"/>
      <c r="AC43" s="2601"/>
      <c r="AD43" s="2601"/>
      <c r="AE43" s="2601"/>
      <c r="AF43" s="2601"/>
      <c r="AG43" s="2601"/>
      <c r="AH43" s="2601"/>
      <c r="AI43" s="2601"/>
      <c r="AJ43" s="2602"/>
      <c r="AK43" s="540"/>
      <c r="AL43" s="540"/>
      <c r="AM43" s="540"/>
      <c r="AN43" s="535"/>
      <c r="AO43" s="549">
        <f>IF($B43="yes",8,0)</f>
        <v>0</v>
      </c>
      <c r="AP43" s="14"/>
    </row>
    <row r="44" spans="1:43" s="536" customFormat="1" ht="12.75" customHeight="1">
      <c r="A44" s="540"/>
      <c r="B44" s="540"/>
      <c r="C44" s="540"/>
      <c r="D44" s="550"/>
      <c r="E44" s="2641"/>
      <c r="F44" s="2642"/>
      <c r="G44" s="2642"/>
      <c r="H44" s="2642"/>
      <c r="I44" s="2642"/>
      <c r="J44" s="2642"/>
      <c r="K44" s="2642"/>
      <c r="L44" s="2642"/>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9" t="s">
        <v>590</v>
      </c>
      <c r="C46" s="2599"/>
      <c r="D46" s="546"/>
      <c r="E46" s="2632" t="s">
        <v>2561</v>
      </c>
      <c r="F46" s="2633"/>
      <c r="G46" s="2633"/>
      <c r="H46" s="2633"/>
      <c r="I46" s="2633"/>
      <c r="J46" s="2633"/>
      <c r="K46" s="2633"/>
      <c r="L46" s="2633"/>
      <c r="M46" s="2633"/>
      <c r="N46" s="2633"/>
      <c r="O46" s="2633"/>
      <c r="P46" s="2633"/>
      <c r="Q46" s="2633"/>
      <c r="R46" s="2633"/>
      <c r="S46" s="2633"/>
      <c r="T46" s="2633"/>
      <c r="U46" s="2633"/>
      <c r="V46" s="2633"/>
      <c r="W46" s="2633"/>
      <c r="X46" s="2633"/>
      <c r="Y46" s="2633"/>
      <c r="Z46" s="2633"/>
      <c r="AA46" s="2633"/>
      <c r="AB46" s="2633"/>
      <c r="AC46" s="2633"/>
      <c r="AD46" s="2633"/>
      <c r="AE46" s="2633"/>
      <c r="AF46" s="2633"/>
      <c r="AG46" s="2633"/>
      <c r="AH46" s="2633"/>
      <c r="AI46" s="2633"/>
      <c r="AJ46" s="2634"/>
      <c r="AK46" s="540"/>
      <c r="AL46" s="540"/>
      <c r="AM46" s="540"/>
      <c r="AN46" s="535"/>
      <c r="AO46" s="549">
        <f>IF($B52="yes",8,0)</f>
        <v>0</v>
      </c>
    </row>
    <row r="47" spans="1:43" s="536" customFormat="1" ht="12.75" customHeight="1">
      <c r="A47" s="540"/>
      <c r="B47" s="540"/>
      <c r="C47" s="540"/>
      <c r="D47" s="549"/>
      <c r="E47" s="2638"/>
      <c r="F47" s="2639"/>
      <c r="G47" s="2639"/>
      <c r="H47" s="2639"/>
      <c r="I47" s="2639"/>
      <c r="J47" s="2639"/>
      <c r="K47" s="2639"/>
      <c r="L47" s="2639"/>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40"/>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9" t="s">
        <v>590</v>
      </c>
      <c r="C49" s="2599"/>
      <c r="D49" s="546"/>
      <c r="E49" s="2460" t="s">
        <v>1992</v>
      </c>
      <c r="F49" s="2461"/>
      <c r="G49" s="2461"/>
      <c r="H49" s="2461"/>
      <c r="I49" s="2461"/>
      <c r="J49" s="2461"/>
      <c r="K49" s="2461"/>
      <c r="L49" s="24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2"/>
      <c r="AK49" s="540"/>
      <c r="AL49" s="540"/>
      <c r="AM49" s="540"/>
      <c r="AN49" s="535"/>
      <c r="AO49" s="549"/>
    </row>
    <row r="50" spans="1:42" s="536" customFormat="1" ht="12.75" customHeight="1">
      <c r="A50" s="540"/>
      <c r="B50" s="540"/>
      <c r="C50" s="540"/>
      <c r="D50" s="549"/>
      <c r="E50" s="2616"/>
      <c r="F50" s="2617"/>
      <c r="G50" s="2617"/>
      <c r="H50" s="2617"/>
      <c r="I50" s="2617"/>
      <c r="J50" s="2617"/>
      <c r="K50" s="2617"/>
      <c r="L50" s="2617"/>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9" t="s">
        <v>590</v>
      </c>
      <c r="C52" s="2599"/>
      <c r="D52" s="546"/>
      <c r="E52" s="2625" t="s">
        <v>2201</v>
      </c>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2626"/>
      <c r="AB52" s="2626"/>
      <c r="AC52" s="2626"/>
      <c r="AD52" s="2626"/>
      <c r="AE52" s="2626"/>
      <c r="AF52" s="2626"/>
      <c r="AG52" s="2626"/>
      <c r="AH52" s="2626"/>
      <c r="AI52" s="2626"/>
      <c r="AJ52" s="262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9" t="s">
        <v>590</v>
      </c>
      <c r="C56" s="2599"/>
      <c r="D56" s="546"/>
      <c r="E56" s="2460" t="s">
        <v>2564</v>
      </c>
      <c r="F56" s="2461"/>
      <c r="G56" s="2461"/>
      <c r="H56" s="2461"/>
      <c r="I56" s="2461"/>
      <c r="J56" s="2461"/>
      <c r="K56" s="2461"/>
      <c r="L56" s="24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2"/>
      <c r="AK56" s="540"/>
      <c r="AL56" s="540"/>
      <c r="AM56" s="540"/>
      <c r="AN56" s="535"/>
      <c r="AO56" s="549">
        <f>IF($B59="yes",7,0)</f>
        <v>0</v>
      </c>
    </row>
    <row r="57" spans="1:42" s="536" customFormat="1" ht="12.75" customHeight="1">
      <c r="A57" s="540"/>
      <c r="B57" s="540"/>
      <c r="C57" s="540"/>
      <c r="D57" s="549"/>
      <c r="E57" s="2616"/>
      <c r="F57" s="2617"/>
      <c r="G57" s="2617"/>
      <c r="H57" s="2617"/>
      <c r="I57" s="2617"/>
      <c r="J57" s="2617"/>
      <c r="K57" s="2617"/>
      <c r="L57" s="2617"/>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8"/>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9" t="s">
        <v>590</v>
      </c>
      <c r="C59" s="2599"/>
      <c r="D59" s="546"/>
      <c r="E59" s="2625" t="s">
        <v>2565</v>
      </c>
      <c r="F59" s="2626"/>
      <c r="G59" s="2626"/>
      <c r="H59" s="2626"/>
      <c r="I59" s="2626"/>
      <c r="J59" s="2626"/>
      <c r="K59" s="2626"/>
      <c r="L59" s="2626"/>
      <c r="M59" s="2626"/>
      <c r="N59" s="2626"/>
      <c r="O59" s="2626"/>
      <c r="P59" s="2626"/>
      <c r="Q59" s="2626"/>
      <c r="R59" s="2626"/>
      <c r="S59" s="2626"/>
      <c r="T59" s="2626"/>
      <c r="U59" s="2626"/>
      <c r="V59" s="2626"/>
      <c r="W59" s="2626"/>
      <c r="X59" s="2626"/>
      <c r="Y59" s="2626"/>
      <c r="Z59" s="2626"/>
      <c r="AA59" s="2626"/>
      <c r="AB59" s="2626"/>
      <c r="AC59" s="2626"/>
      <c r="AD59" s="2626"/>
      <c r="AE59" s="2626"/>
      <c r="AF59" s="2626"/>
      <c r="AG59" s="2626"/>
      <c r="AH59" s="2626"/>
      <c r="AI59" s="2626"/>
      <c r="AJ59" s="262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91">
        <f>AO60</f>
        <v>0</v>
      </c>
      <c r="AL61" s="2592"/>
      <c r="AM61" s="259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7" t="s">
        <v>1306</v>
      </c>
      <c r="AF64" s="2457"/>
      <c r="AG64" s="2457"/>
      <c r="AH64" s="2457"/>
      <c r="AI64" s="2457"/>
      <c r="AJ64" s="2457"/>
      <c r="AK64" s="2457"/>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9" t="s">
        <v>590</v>
      </c>
      <c r="C67" s="2599"/>
      <c r="D67" s="546" t="s">
        <v>1307</v>
      </c>
      <c r="E67" s="2600" t="s">
        <v>1979</v>
      </c>
      <c r="F67" s="2601"/>
      <c r="G67" s="2601"/>
      <c r="H67" s="2601"/>
      <c r="I67" s="2601"/>
      <c r="J67" s="2601"/>
      <c r="K67" s="2601"/>
      <c r="L67" s="2601"/>
      <c r="M67" s="2601"/>
      <c r="N67" s="2601"/>
      <c r="O67" s="2601"/>
      <c r="P67" s="2601"/>
      <c r="Q67" s="2601"/>
      <c r="R67" s="2601"/>
      <c r="S67" s="2601"/>
      <c r="T67" s="2601"/>
      <c r="U67" s="2601"/>
      <c r="V67" s="2601"/>
      <c r="W67" s="2601"/>
      <c r="X67" s="2601"/>
      <c r="Y67" s="2601"/>
      <c r="Z67" s="2601"/>
      <c r="AA67" s="2601"/>
      <c r="AB67" s="2601"/>
      <c r="AC67" s="2601"/>
      <c r="AD67" s="2601"/>
      <c r="AE67" s="2601"/>
      <c r="AF67" s="2601"/>
      <c r="AG67" s="2601"/>
      <c r="AH67" s="2601"/>
      <c r="AI67" s="2601"/>
      <c r="AJ67" s="2602"/>
      <c r="AK67" s="543"/>
      <c r="AL67" s="540"/>
      <c r="AM67" s="540"/>
      <c r="AN67" s="535"/>
      <c r="AO67" s="549">
        <f>IF($B67="yes",10,0)</f>
        <v>0</v>
      </c>
    </row>
    <row r="68" spans="1:42" s="536" customFormat="1" ht="12.75" customHeight="1">
      <c r="A68" s="538"/>
      <c r="B68" s="540"/>
      <c r="C68" s="540"/>
      <c r="D68" s="550"/>
      <c r="E68" s="2603"/>
      <c r="F68" s="2604"/>
      <c r="G68" s="2604"/>
      <c r="H68" s="2604"/>
      <c r="I68" s="2604"/>
      <c r="J68" s="2604"/>
      <c r="K68" s="2604"/>
      <c r="L68" s="2604"/>
      <c r="M68" s="2604"/>
      <c r="N68" s="2604"/>
      <c r="O68" s="2604"/>
      <c r="P68" s="2604"/>
      <c r="Q68" s="2604"/>
      <c r="R68" s="2604"/>
      <c r="S68" s="2604"/>
      <c r="T68" s="2604"/>
      <c r="U68" s="2604"/>
      <c r="V68" s="2604"/>
      <c r="W68" s="2604"/>
      <c r="X68" s="2604"/>
      <c r="Y68" s="2604"/>
      <c r="Z68" s="2604"/>
      <c r="AA68" s="2604"/>
      <c r="AB68" s="2604"/>
      <c r="AC68" s="2604"/>
      <c r="AD68" s="2604"/>
      <c r="AE68" s="2604"/>
      <c r="AF68" s="2604"/>
      <c r="AG68" s="2604"/>
      <c r="AH68" s="2604"/>
      <c r="AI68" s="2604"/>
      <c r="AJ68" s="2605"/>
      <c r="AK68" s="543"/>
      <c r="AL68" s="540"/>
      <c r="AM68" s="540"/>
      <c r="AN68" s="535"/>
      <c r="AO68" s="549">
        <f>IF(AND($B73="yes",OR(E74="Yes",E75="Yes",E76="Yes")),10,0)</f>
        <v>0</v>
      </c>
    </row>
    <row r="69" spans="1:42" s="536" customFormat="1" ht="12.75" customHeight="1">
      <c r="A69" s="538"/>
      <c r="B69" s="540"/>
      <c r="C69" s="540"/>
      <c r="D69" s="550"/>
      <c r="E69" s="2603"/>
      <c r="F69" s="2604"/>
      <c r="G69" s="2604"/>
      <c r="H69" s="2604"/>
      <c r="I69" s="2604"/>
      <c r="J69" s="2604"/>
      <c r="K69" s="2604"/>
      <c r="L69" s="2604"/>
      <c r="M69" s="2604"/>
      <c r="N69" s="2604"/>
      <c r="O69" s="2604"/>
      <c r="P69" s="2604"/>
      <c r="Q69" s="2604"/>
      <c r="R69" s="2604"/>
      <c r="S69" s="2604"/>
      <c r="T69" s="2604"/>
      <c r="U69" s="2604"/>
      <c r="V69" s="2604"/>
      <c r="W69" s="2604"/>
      <c r="X69" s="2604"/>
      <c r="Y69" s="2604"/>
      <c r="Z69" s="2604"/>
      <c r="AA69" s="2604"/>
      <c r="AB69" s="2604"/>
      <c r="AC69" s="2604"/>
      <c r="AD69" s="2604"/>
      <c r="AE69" s="2604"/>
      <c r="AF69" s="2604"/>
      <c r="AG69" s="2604"/>
      <c r="AH69" s="2604"/>
      <c r="AI69" s="2604"/>
      <c r="AJ69" s="2605"/>
      <c r="AK69" s="543"/>
      <c r="AL69" s="540"/>
      <c r="AM69" s="540"/>
      <c r="AN69" s="535"/>
      <c r="AO69" s="549">
        <f>IF($B78="yes",10,0)</f>
        <v>10</v>
      </c>
    </row>
    <row r="70" spans="1:42" s="536" customFormat="1" ht="12.75" customHeight="1">
      <c r="A70" s="538"/>
      <c r="B70" s="540"/>
      <c r="C70" s="540"/>
      <c r="D70" s="550"/>
      <c r="E70" s="2603"/>
      <c r="F70" s="2604"/>
      <c r="G70" s="2604"/>
      <c r="H70" s="2604"/>
      <c r="I70" s="2604"/>
      <c r="J70" s="2604"/>
      <c r="K70" s="2604"/>
      <c r="L70" s="2604"/>
      <c r="M70" s="2604"/>
      <c r="N70" s="2604"/>
      <c r="O70" s="2604"/>
      <c r="P70" s="2604"/>
      <c r="Q70" s="2604"/>
      <c r="R70" s="2604"/>
      <c r="S70" s="2604"/>
      <c r="T70" s="2604"/>
      <c r="U70" s="2604"/>
      <c r="V70" s="2604"/>
      <c r="W70" s="2604"/>
      <c r="X70" s="2604"/>
      <c r="Y70" s="2604"/>
      <c r="Z70" s="2604"/>
      <c r="AA70" s="2604"/>
      <c r="AB70" s="2604"/>
      <c r="AC70" s="2604"/>
      <c r="AD70" s="2604"/>
      <c r="AE70" s="2604"/>
      <c r="AF70" s="2604"/>
      <c r="AG70" s="2604"/>
      <c r="AH70" s="2604"/>
      <c r="AI70" s="2604"/>
      <c r="AJ70" s="2605"/>
      <c r="AK70" s="543"/>
      <c r="AL70" s="540"/>
      <c r="AM70" s="540"/>
      <c r="AN70" s="535"/>
      <c r="AO70" s="549">
        <f>IF($B81="yes",10,0)</f>
        <v>0</v>
      </c>
    </row>
    <row r="71" spans="1:42" s="536" customFormat="1" ht="12.75" customHeight="1">
      <c r="A71" s="538"/>
      <c r="B71" s="540"/>
      <c r="C71" s="540"/>
      <c r="D71" s="550"/>
      <c r="E71" s="2641"/>
      <c r="F71" s="2642"/>
      <c r="G71" s="2642"/>
      <c r="H71" s="2642"/>
      <c r="I71" s="2642"/>
      <c r="J71" s="2642"/>
      <c r="K71" s="2642"/>
      <c r="L71" s="2642"/>
      <c r="M71" s="2642"/>
      <c r="N71" s="2642"/>
      <c r="O71" s="2642"/>
      <c r="P71" s="2642"/>
      <c r="Q71" s="2642"/>
      <c r="R71" s="2642"/>
      <c r="S71" s="2642"/>
      <c r="T71" s="2642"/>
      <c r="U71" s="2642"/>
      <c r="V71" s="2642"/>
      <c r="W71" s="2642"/>
      <c r="X71" s="2642"/>
      <c r="Y71" s="2642"/>
      <c r="Z71" s="2642"/>
      <c r="AA71" s="2642"/>
      <c r="AB71" s="2642"/>
      <c r="AC71" s="2642"/>
      <c r="AD71" s="2642"/>
      <c r="AE71" s="2642"/>
      <c r="AF71" s="2642"/>
      <c r="AG71" s="2642"/>
      <c r="AH71" s="2642"/>
      <c r="AI71" s="2642"/>
      <c r="AJ71" s="2643"/>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9" t="s">
        <v>590</v>
      </c>
      <c r="C73" s="2599"/>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7" t="s">
        <v>590</v>
      </c>
      <c r="F74" s="2599"/>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5" t="s">
        <v>590</v>
      </c>
      <c r="F75" s="2646"/>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5" t="s">
        <v>590</v>
      </c>
      <c r="F76" s="2646"/>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9" t="s">
        <v>544</v>
      </c>
      <c r="C78" s="2599"/>
      <c r="D78" s="546" t="s">
        <v>1312</v>
      </c>
      <c r="E78" s="2460" t="s">
        <v>1727</v>
      </c>
      <c r="F78" s="2461"/>
      <c r="G78" s="2461"/>
      <c r="H78" s="2461"/>
      <c r="I78" s="2461"/>
      <c r="J78" s="2461"/>
      <c r="K78" s="2461"/>
      <c r="L78" s="2461"/>
      <c r="M78" s="2461"/>
      <c r="N78" s="2461"/>
      <c r="O78" s="2461"/>
      <c r="P78" s="2461"/>
      <c r="Q78" s="2461"/>
      <c r="R78" s="2461"/>
      <c r="S78" s="2461"/>
      <c r="T78" s="2461"/>
      <c r="U78" s="2461"/>
      <c r="V78" s="2461"/>
      <c r="W78" s="2461"/>
      <c r="X78" s="2461"/>
      <c r="Y78" s="2461"/>
      <c r="Z78" s="2461"/>
      <c r="AA78" s="2461"/>
      <c r="AB78" s="2461"/>
      <c r="AC78" s="2461"/>
      <c r="AD78" s="2461"/>
      <c r="AE78" s="2461"/>
      <c r="AF78" s="2461"/>
      <c r="AG78" s="2461"/>
      <c r="AH78" s="2461"/>
      <c r="AI78" s="2461"/>
      <c r="AJ78" s="2462"/>
      <c r="AK78" s="543"/>
      <c r="AL78" s="540"/>
      <c r="AM78" s="540"/>
      <c r="AN78" s="535"/>
    </row>
    <row r="79" spans="1:42" s="536" customFormat="1" ht="12.75" customHeight="1">
      <c r="A79" s="538"/>
      <c r="B79" s="540"/>
      <c r="C79" s="540"/>
      <c r="E79" s="2616"/>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617"/>
      <c r="AC79" s="2617"/>
      <c r="AD79" s="2617"/>
      <c r="AE79" s="2617"/>
      <c r="AF79" s="2617"/>
      <c r="AG79" s="2617"/>
      <c r="AH79" s="2617"/>
      <c r="AI79" s="2617"/>
      <c r="AJ79" s="261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9" t="s">
        <v>590</v>
      </c>
      <c r="C81" s="2599"/>
      <c r="D81" s="546" t="s">
        <v>1459</v>
      </c>
      <c r="E81" s="2625" t="s">
        <v>1725</v>
      </c>
      <c r="F81" s="2626"/>
      <c r="G81" s="2626"/>
      <c r="H81" s="2626"/>
      <c r="I81" s="2626"/>
      <c r="J81" s="2626"/>
      <c r="K81" s="2626"/>
      <c r="L81" s="2626"/>
      <c r="M81" s="2626"/>
      <c r="N81" s="2626"/>
      <c r="O81" s="2626"/>
      <c r="P81" s="2626"/>
      <c r="Q81" s="2626"/>
      <c r="R81" s="2626"/>
      <c r="S81" s="2626"/>
      <c r="T81" s="2626"/>
      <c r="U81" s="2626"/>
      <c r="V81" s="2626"/>
      <c r="W81" s="2626"/>
      <c r="X81" s="2626"/>
      <c r="Y81" s="2626"/>
      <c r="Z81" s="2626"/>
      <c r="AA81" s="2626"/>
      <c r="AB81" s="2626"/>
      <c r="AC81" s="2626"/>
      <c r="AD81" s="2626"/>
      <c r="AE81" s="2626"/>
      <c r="AF81" s="2626"/>
      <c r="AG81" s="2626"/>
      <c r="AH81" s="2626"/>
      <c r="AI81" s="2626"/>
      <c r="AJ81" s="262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91">
        <f>IF(AK61&gt;0,0,AO71)</f>
        <v>10</v>
      </c>
      <c r="AL83" s="2592"/>
      <c r="AM83" s="259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7" t="s">
        <v>1301</v>
      </c>
      <c r="AF86" s="2457"/>
      <c r="AG86" s="2457"/>
      <c r="AH86" s="2457"/>
      <c r="AI86" s="2457"/>
      <c r="AJ86" s="2457"/>
      <c r="AK86" s="2457"/>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9" t="s">
        <v>590</v>
      </c>
      <c r="C89" s="2599"/>
      <c r="D89" s="546" t="s">
        <v>1307</v>
      </c>
      <c r="E89" s="2600" t="s">
        <v>1317</v>
      </c>
      <c r="F89" s="2601"/>
      <c r="G89" s="2601"/>
      <c r="H89" s="2601"/>
      <c r="I89" s="2601"/>
      <c r="J89" s="2601"/>
      <c r="K89" s="2601"/>
      <c r="L89" s="2601"/>
      <c r="M89" s="2601"/>
      <c r="N89" s="2601"/>
      <c r="O89" s="2601"/>
      <c r="P89" s="2601"/>
      <c r="Q89" s="2601"/>
      <c r="R89" s="2601"/>
      <c r="S89" s="2601"/>
      <c r="T89" s="2601"/>
      <c r="U89" s="2601"/>
      <c r="V89" s="2601"/>
      <c r="W89" s="2601"/>
      <c r="X89" s="2601"/>
      <c r="Y89" s="2601"/>
      <c r="Z89" s="2601"/>
      <c r="AA89" s="2601"/>
      <c r="AB89" s="2601"/>
      <c r="AC89" s="2601"/>
      <c r="AD89" s="2601"/>
      <c r="AE89" s="2601"/>
      <c r="AF89" s="2601"/>
      <c r="AG89" s="2601"/>
      <c r="AH89" s="2601"/>
      <c r="AI89" s="2601"/>
      <c r="AJ89" s="2602"/>
      <c r="AK89" s="543"/>
      <c r="AL89" s="540"/>
      <c r="AM89" s="540"/>
      <c r="AN89" s="535"/>
    </row>
    <row r="90" spans="1:43" s="536" customFormat="1" ht="12.75" customHeight="1">
      <c r="A90" s="538"/>
      <c r="B90" s="539"/>
      <c r="C90" s="539"/>
      <c r="D90" s="539"/>
      <c r="E90" s="2603"/>
      <c r="F90" s="2604"/>
      <c r="G90" s="2604"/>
      <c r="H90" s="2604"/>
      <c r="I90" s="2604"/>
      <c r="J90" s="2604"/>
      <c r="K90" s="2604"/>
      <c r="L90" s="2604"/>
      <c r="M90" s="2604"/>
      <c r="N90" s="2604"/>
      <c r="O90" s="2604"/>
      <c r="P90" s="2604"/>
      <c r="Q90" s="2604"/>
      <c r="R90" s="2604"/>
      <c r="S90" s="2604"/>
      <c r="T90" s="2604"/>
      <c r="U90" s="2604"/>
      <c r="V90" s="2604"/>
      <c r="W90" s="2604"/>
      <c r="X90" s="2604"/>
      <c r="Y90" s="2604"/>
      <c r="Z90" s="2604"/>
      <c r="AA90" s="2604"/>
      <c r="AB90" s="2604"/>
      <c r="AC90" s="2604"/>
      <c r="AD90" s="2604"/>
      <c r="AE90" s="2604"/>
      <c r="AF90" s="2604"/>
      <c r="AG90" s="2604"/>
      <c r="AH90" s="2604"/>
      <c r="AI90" s="2604"/>
      <c r="AJ90" s="260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2">
        <f>Application!AC761</f>
        <v>0.60000000000000009</v>
      </c>
      <c r="F92" s="2613"/>
      <c r="G92" s="2613"/>
      <c r="H92" s="2613"/>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4">
        <f>0.6-ROUNDUP(E92,2)</f>
        <v>0</v>
      </c>
      <c r="F93" s="2431"/>
      <c r="G93" s="2431"/>
      <c r="H93" s="2431"/>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3">
        <f>IF(E93*200&gt;20,20,E93*200)</f>
        <v>0</v>
      </c>
      <c r="F94" s="2624"/>
      <c r="G94" s="2624"/>
      <c r="H94" s="2624"/>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9" t="s">
        <v>544</v>
      </c>
      <c r="C97" s="2599"/>
      <c r="D97" s="546" t="s">
        <v>1309</v>
      </c>
      <c r="E97" s="2600" t="s">
        <v>1712</v>
      </c>
      <c r="F97" s="2601"/>
      <c r="G97" s="2601"/>
      <c r="H97" s="2601"/>
      <c r="I97" s="2601"/>
      <c r="J97" s="2601"/>
      <c r="K97" s="2601"/>
      <c r="L97" s="2601"/>
      <c r="M97" s="2601"/>
      <c r="N97" s="2601"/>
      <c r="O97" s="2601"/>
      <c r="P97" s="2601"/>
      <c r="Q97" s="2601"/>
      <c r="R97" s="2601"/>
      <c r="S97" s="2601"/>
      <c r="T97" s="2601"/>
      <c r="U97" s="2601"/>
      <c r="V97" s="2601"/>
      <c r="W97" s="2601"/>
      <c r="X97" s="2601"/>
      <c r="Y97" s="2601"/>
      <c r="Z97" s="2601"/>
      <c r="AA97" s="2601"/>
      <c r="AB97" s="2601"/>
      <c r="AC97" s="2601"/>
      <c r="AD97" s="2601"/>
      <c r="AE97" s="2601"/>
      <c r="AF97" s="2601"/>
      <c r="AG97" s="2601"/>
      <c r="AH97" s="2601"/>
      <c r="AI97" s="2601"/>
      <c r="AJ97" s="2602"/>
      <c r="AK97" s="543"/>
      <c r="AL97" s="540"/>
      <c r="AM97" s="540"/>
      <c r="AN97" s="535"/>
    </row>
    <row r="98" spans="1:47" s="536" customFormat="1" ht="12.75" customHeight="1">
      <c r="A98" s="538"/>
      <c r="B98" s="539"/>
      <c r="C98" s="539"/>
      <c r="D98" s="539"/>
      <c r="E98" s="2603"/>
      <c r="F98" s="2604"/>
      <c r="G98" s="2604"/>
      <c r="H98" s="2604"/>
      <c r="I98" s="2604"/>
      <c r="J98" s="2604"/>
      <c r="K98" s="2604"/>
      <c r="L98" s="2604"/>
      <c r="M98" s="2604"/>
      <c r="N98" s="2604"/>
      <c r="O98" s="2604"/>
      <c r="P98" s="2604"/>
      <c r="Q98" s="2604"/>
      <c r="R98" s="2604"/>
      <c r="S98" s="2604"/>
      <c r="T98" s="2604"/>
      <c r="U98" s="2604"/>
      <c r="V98" s="2604"/>
      <c r="W98" s="2604"/>
      <c r="X98" s="2604"/>
      <c r="Y98" s="2604"/>
      <c r="Z98" s="2604"/>
      <c r="AA98" s="2604"/>
      <c r="AB98" s="2604"/>
      <c r="AC98" s="2604"/>
      <c r="AD98" s="2604"/>
      <c r="AE98" s="2604"/>
      <c r="AF98" s="2604"/>
      <c r="AG98" s="2604"/>
      <c r="AH98" s="2604"/>
      <c r="AI98" s="2604"/>
      <c r="AJ98" s="2605"/>
      <c r="AK98" s="543"/>
      <c r="AL98" s="540"/>
      <c r="AM98" s="540"/>
      <c r="AN98" s="535"/>
    </row>
    <row r="99" spans="1:47" s="536" customFormat="1" ht="12.75" customHeight="1">
      <c r="A99" s="538"/>
      <c r="B99" s="539"/>
      <c r="C99" s="539"/>
      <c r="D99" s="539"/>
      <c r="E99" s="2603"/>
      <c r="F99" s="2604"/>
      <c r="G99" s="2604"/>
      <c r="H99" s="2604"/>
      <c r="I99" s="2604"/>
      <c r="J99" s="2604"/>
      <c r="K99" s="2604"/>
      <c r="L99" s="2604"/>
      <c r="M99" s="2604"/>
      <c r="N99" s="2604"/>
      <c r="O99" s="2604"/>
      <c r="P99" s="2604"/>
      <c r="Q99" s="2604"/>
      <c r="R99" s="2604"/>
      <c r="S99" s="2604"/>
      <c r="T99" s="2604"/>
      <c r="U99" s="2604"/>
      <c r="V99" s="2604"/>
      <c r="W99" s="2604"/>
      <c r="X99" s="2604"/>
      <c r="Y99" s="2604"/>
      <c r="Z99" s="2604"/>
      <c r="AA99" s="2604"/>
      <c r="AB99" s="2604"/>
      <c r="AC99" s="2604"/>
      <c r="AD99" s="2604"/>
      <c r="AE99" s="2604"/>
      <c r="AF99" s="2604"/>
      <c r="AG99" s="2604"/>
      <c r="AH99" s="2604"/>
      <c r="AI99" s="2604"/>
      <c r="AJ99" s="2605"/>
      <c r="AK99" s="543"/>
      <c r="AL99" s="540"/>
      <c r="AM99" s="540"/>
      <c r="AN99" s="535"/>
    </row>
    <row r="100" spans="1:47" s="536" customFormat="1" ht="12.75" customHeight="1">
      <c r="A100" s="538"/>
      <c r="B100" s="539"/>
      <c r="C100" s="539"/>
      <c r="D100" s="539"/>
      <c r="E100" s="2603"/>
      <c r="F100" s="2604"/>
      <c r="G100" s="2604"/>
      <c r="H100" s="2604"/>
      <c r="I100" s="2604"/>
      <c r="J100" s="2604"/>
      <c r="K100" s="2604"/>
      <c r="L100" s="2604"/>
      <c r="M100" s="2604"/>
      <c r="N100" s="2604"/>
      <c r="O100" s="2604"/>
      <c r="P100" s="2604"/>
      <c r="Q100" s="2604"/>
      <c r="R100" s="2604"/>
      <c r="S100" s="2604"/>
      <c r="T100" s="2604"/>
      <c r="U100" s="2604"/>
      <c r="V100" s="2604"/>
      <c r="W100" s="2604"/>
      <c r="X100" s="2604"/>
      <c r="Y100" s="2604"/>
      <c r="Z100" s="2604"/>
      <c r="AA100" s="2604"/>
      <c r="AB100" s="2604"/>
      <c r="AC100" s="2604"/>
      <c r="AD100" s="2604"/>
      <c r="AE100" s="2604"/>
      <c r="AF100" s="2604"/>
      <c r="AG100" s="2604"/>
      <c r="AH100" s="2604"/>
      <c r="AI100" s="2604"/>
      <c r="AJ100" s="260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2">
        <f>Application!AC761</f>
        <v>0.60000000000000009</v>
      </c>
      <c r="F102" s="2613"/>
      <c r="G102" s="2613"/>
      <c r="H102" s="2613"/>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2">
        <f ca="1">SUMIF(Application!AC726:AG760,0.2,Application!G726:J760)/Application!G761+SUMIF(Application!AC726:AG760,0.25,Application!G726:J760)/Application!G761+SUMIF(Application!AC726:AG760,0.3,Application!G726:J760)/Application!G761</f>
        <v>0.10891089108910891</v>
      </c>
      <c r="F103" s="2613"/>
      <c r="G103" s="2613"/>
      <c r="H103" s="2613"/>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2">
        <f ca="1">SUMIF(Application!AC726:AG760,0.35,Application!G726:J760)/Application!G761+SUMIF(Application!AC726:AG760,0.4,Application!G726:J760)/Application!G761+SUMIF(Application!AC726:AG760,0.45,Application!G726:J760)/Application!G761+SUMIF(Application!AC726:AG760,0.5,Application!G726:J760)/Application!G761</f>
        <v>0.10891089108910891</v>
      </c>
      <c r="F104" s="2613"/>
      <c r="G104" s="2613"/>
      <c r="H104" s="2613"/>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10">
        <f ca="1">IF(AND(E102&lt;=0.6,OR(AND(E103&gt;=0.1,E104&gt;=0.1),AND(E103&gt;0.1,(E103+E104)&gt;=0.2))),20,0)</f>
        <v>20</v>
      </c>
      <c r="F105" s="2611"/>
      <c r="G105" s="2611"/>
      <c r="H105" s="2611"/>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91">
        <f ca="1">MAX(AP94,AP105)</f>
        <v>20</v>
      </c>
      <c r="AL108" s="2592"/>
      <c r="AM108" s="259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7" t="s">
        <v>1306</v>
      </c>
      <c r="AF111" s="2457"/>
      <c r="AG111" s="2457"/>
      <c r="AH111" s="2457"/>
      <c r="AI111" s="2457"/>
      <c r="AJ111" s="2457"/>
      <c r="AK111" s="2457"/>
      <c r="AL111" s="540"/>
      <c r="AM111" s="540"/>
      <c r="AN111" s="535"/>
      <c r="AO111" s="536" t="str">
        <f>Application!B726</f>
        <v>2 Bedrooms</v>
      </c>
      <c r="AQ111" s="536">
        <f>Application!O726</f>
        <v>2933</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2488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2043</v>
      </c>
    </row>
    <row r="114" spans="1:52" s="536" customFormat="1" ht="12.75" customHeight="1">
      <c r="A114" s="540"/>
      <c r="B114" s="2599" t="s">
        <v>544</v>
      </c>
      <c r="C114" s="2599"/>
      <c r="D114" s="546" t="s">
        <v>1307</v>
      </c>
      <c r="E114" s="2600" t="s">
        <v>2567</v>
      </c>
      <c r="F114" s="2601"/>
      <c r="G114" s="2601"/>
      <c r="H114" s="2601"/>
      <c r="I114" s="2601"/>
      <c r="J114" s="2601"/>
      <c r="K114" s="2601"/>
      <c r="L114" s="2601"/>
      <c r="M114" s="2601"/>
      <c r="N114" s="2601"/>
      <c r="O114" s="2601"/>
      <c r="P114" s="2601"/>
      <c r="Q114" s="2601"/>
      <c r="R114" s="2601"/>
      <c r="S114" s="2601"/>
      <c r="T114" s="2601"/>
      <c r="U114" s="2601"/>
      <c r="V114" s="2601"/>
      <c r="W114" s="2601"/>
      <c r="X114" s="2601"/>
      <c r="Y114" s="2601"/>
      <c r="Z114" s="2601"/>
      <c r="AA114" s="2601"/>
      <c r="AB114" s="2601"/>
      <c r="AC114" s="2601"/>
      <c r="AD114" s="2601"/>
      <c r="AE114" s="2601"/>
      <c r="AF114" s="2601"/>
      <c r="AG114" s="2601"/>
      <c r="AH114" s="2601"/>
      <c r="AI114" s="2601"/>
      <c r="AJ114" s="2602"/>
      <c r="AK114" s="540"/>
      <c r="AL114" s="540"/>
      <c r="AM114" s="540"/>
      <c r="AN114" s="535"/>
      <c r="AO114" s="536" t="str">
        <f>Application!B729</f>
        <v>2 Bedrooms</v>
      </c>
      <c r="AQ114" s="536">
        <f>Application!O729</f>
        <v>1153</v>
      </c>
      <c r="AU114" s="536" t="s">
        <v>1815</v>
      </c>
      <c r="AV114" s="593" t="s">
        <v>1816</v>
      </c>
      <c r="AW114" s="536" t="s">
        <v>1817</v>
      </c>
    </row>
    <row r="115" spans="1:52" s="536" customFormat="1" ht="12.75" customHeight="1">
      <c r="A115" s="540"/>
      <c r="B115" s="539"/>
      <c r="C115" s="539"/>
      <c r="D115" s="539"/>
      <c r="E115" s="2603"/>
      <c r="F115" s="2604"/>
      <c r="G115" s="2604"/>
      <c r="H115" s="2604"/>
      <c r="I115" s="2604"/>
      <c r="J115" s="2604"/>
      <c r="K115" s="2604"/>
      <c r="L115" s="2604"/>
      <c r="M115" s="2604"/>
      <c r="N115" s="2604"/>
      <c r="O115" s="2604"/>
      <c r="P115" s="2604"/>
      <c r="Q115" s="2604"/>
      <c r="R115" s="2604"/>
      <c r="S115" s="2604"/>
      <c r="T115" s="2604"/>
      <c r="U115" s="2604"/>
      <c r="V115" s="2604"/>
      <c r="W115" s="2604"/>
      <c r="X115" s="2604"/>
      <c r="Y115" s="2604"/>
      <c r="Z115" s="2604"/>
      <c r="AA115" s="2604"/>
      <c r="AB115" s="2604"/>
      <c r="AC115" s="2604"/>
      <c r="AD115" s="2604"/>
      <c r="AE115" s="2604"/>
      <c r="AF115" s="2604"/>
      <c r="AG115" s="2604"/>
      <c r="AH115" s="2604"/>
      <c r="AI115" s="2604"/>
      <c r="AJ115" s="2605"/>
      <c r="AK115" s="540"/>
      <c r="AL115" s="540"/>
      <c r="AM115" s="540"/>
      <c r="AN115" s="535"/>
      <c r="AO115" s="536" t="str">
        <f>Application!B730</f>
        <v>3 Bedrooms</v>
      </c>
      <c r="AQ115" s="536">
        <f>Application!O730</f>
        <v>3363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3"/>
      <c r="F116" s="2604"/>
      <c r="G116" s="2604"/>
      <c r="H116" s="2604"/>
      <c r="I116" s="2604"/>
      <c r="J116" s="2604"/>
      <c r="K116" s="2604"/>
      <c r="L116" s="2604"/>
      <c r="M116" s="2604"/>
      <c r="N116" s="2604"/>
      <c r="O116" s="2604"/>
      <c r="P116" s="2604"/>
      <c r="Q116" s="2604"/>
      <c r="R116" s="2604"/>
      <c r="S116" s="2604"/>
      <c r="T116" s="2604"/>
      <c r="U116" s="2604"/>
      <c r="V116" s="2604"/>
      <c r="W116" s="2604"/>
      <c r="X116" s="2604"/>
      <c r="Y116" s="2604"/>
      <c r="Z116" s="2604"/>
      <c r="AA116" s="2604"/>
      <c r="AB116" s="2604"/>
      <c r="AC116" s="2604"/>
      <c r="AD116" s="2604"/>
      <c r="AE116" s="2604"/>
      <c r="AF116" s="2604"/>
      <c r="AG116" s="2604"/>
      <c r="AH116" s="2604"/>
      <c r="AI116" s="2604"/>
      <c r="AJ116" s="2605"/>
      <c r="AK116" s="540"/>
      <c r="AL116" s="540"/>
      <c r="AM116" s="540"/>
      <c r="AN116" s="535"/>
      <c r="AO116" s="536" t="str">
        <f>Application!B731</f>
        <v>3 Bedrooms</v>
      </c>
      <c r="AQ116" s="536">
        <f>Application!O731</f>
        <v>2849</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603"/>
      <c r="F117" s="2604"/>
      <c r="G117" s="2604"/>
      <c r="H117" s="2604"/>
      <c r="I117" s="2604"/>
      <c r="J117" s="2604"/>
      <c r="K117" s="2604"/>
      <c r="L117" s="2604"/>
      <c r="M117" s="2604"/>
      <c r="N117" s="2604"/>
      <c r="O117" s="2604"/>
      <c r="P117" s="2604"/>
      <c r="Q117" s="2604"/>
      <c r="R117" s="2604"/>
      <c r="S117" s="2604"/>
      <c r="T117" s="2604"/>
      <c r="U117" s="2604"/>
      <c r="V117" s="2604"/>
      <c r="W117" s="2604"/>
      <c r="X117" s="2604"/>
      <c r="Y117" s="2604"/>
      <c r="Z117" s="2604"/>
      <c r="AA117" s="2604"/>
      <c r="AB117" s="2604"/>
      <c r="AC117" s="2604"/>
      <c r="AD117" s="2604"/>
      <c r="AE117" s="2604"/>
      <c r="AF117" s="2604"/>
      <c r="AG117" s="2604"/>
      <c r="AH117" s="2604"/>
      <c r="AI117" s="2604"/>
      <c r="AJ117" s="2605"/>
      <c r="AK117" s="540"/>
      <c r="AL117" s="540"/>
      <c r="AM117" s="540"/>
      <c r="AN117" s="535"/>
      <c r="AO117" s="536" t="str">
        <f>Application!B732</f>
        <v>3 Bedrooms</v>
      </c>
      <c r="AQ117" s="536">
        <f>Application!O732</f>
        <v>2335</v>
      </c>
      <c r="AU117" s="852" t="str">
        <f>O123</f>
        <v>2-bedroom</v>
      </c>
      <c r="AV117" s="536">
        <f t="array" ref="AV117">SUM(IF(Application!B726:F760="2 Bedrooms",Application!G726:J760))</f>
        <v>34</v>
      </c>
      <c r="AW117" s="1006">
        <f>AV117/AV121</f>
        <v>0.33663366336633666</v>
      </c>
    </row>
    <row r="118" spans="1:52" s="536" customFormat="1" ht="12.75" customHeight="1">
      <c r="A118" s="540"/>
      <c r="B118" s="539"/>
      <c r="C118" s="539"/>
      <c r="D118" s="539"/>
      <c r="E118" s="2603"/>
      <c r="F118" s="2604"/>
      <c r="G118" s="2604"/>
      <c r="H118" s="2604"/>
      <c r="I118" s="2604"/>
      <c r="J118" s="2604"/>
      <c r="K118" s="2604"/>
      <c r="L118" s="2604"/>
      <c r="M118" s="2604"/>
      <c r="N118" s="2604"/>
      <c r="O118" s="2604"/>
      <c r="P118" s="2604"/>
      <c r="Q118" s="2604"/>
      <c r="R118" s="2604"/>
      <c r="S118" s="2604"/>
      <c r="T118" s="2604"/>
      <c r="U118" s="2604"/>
      <c r="V118" s="2604"/>
      <c r="W118" s="2604"/>
      <c r="X118" s="2604"/>
      <c r="Y118" s="2604"/>
      <c r="Z118" s="2604"/>
      <c r="AA118" s="2604"/>
      <c r="AB118" s="2604"/>
      <c r="AC118" s="2604"/>
      <c r="AD118" s="2604"/>
      <c r="AE118" s="2604"/>
      <c r="AF118" s="2604"/>
      <c r="AG118" s="2604"/>
      <c r="AH118" s="2604"/>
      <c r="AI118" s="2604"/>
      <c r="AJ118" s="2605"/>
      <c r="AK118" s="540"/>
      <c r="AL118" s="540"/>
      <c r="AM118" s="540"/>
      <c r="AN118" s="535"/>
      <c r="AO118" s="536" t="str">
        <f>Application!B733</f>
        <v>3 Bedrooms</v>
      </c>
      <c r="AQ118" s="536">
        <f>Application!O733</f>
        <v>1306</v>
      </c>
      <c r="AU118" s="852" t="str">
        <f>T123</f>
        <v>3-bedroom</v>
      </c>
      <c r="AV118" s="536">
        <f t="array" ref="AV118">SUM(IF(Application!B726:F760="3 Bedrooms",Application!G726:J760))</f>
        <v>67</v>
      </c>
      <c r="AW118" s="1006">
        <f>AV118/AV121</f>
        <v>0.6633663366336634</v>
      </c>
    </row>
    <row r="119" spans="1:52" s="536" customFormat="1" ht="12.75" customHeight="1">
      <c r="A119" s="540"/>
      <c r="B119" s="539"/>
      <c r="C119" s="539"/>
      <c r="D119" s="539"/>
      <c r="E119" s="2603"/>
      <c r="F119" s="2604"/>
      <c r="G119" s="2604"/>
      <c r="H119" s="2604"/>
      <c r="I119" s="2604"/>
      <c r="J119" s="2604"/>
      <c r="K119" s="2604"/>
      <c r="L119" s="2604"/>
      <c r="M119" s="2604"/>
      <c r="N119" s="2604"/>
      <c r="O119" s="2604"/>
      <c r="P119" s="2604"/>
      <c r="Q119" s="2604"/>
      <c r="R119" s="2604"/>
      <c r="S119" s="2604"/>
      <c r="T119" s="2604"/>
      <c r="U119" s="2604"/>
      <c r="V119" s="2604"/>
      <c r="W119" s="2604"/>
      <c r="X119" s="2604"/>
      <c r="Y119" s="2604"/>
      <c r="Z119" s="2604"/>
      <c r="AA119" s="2604"/>
      <c r="AB119" s="2604"/>
      <c r="AC119" s="2604"/>
      <c r="AD119" s="2604"/>
      <c r="AE119" s="2604"/>
      <c r="AF119" s="2604"/>
      <c r="AG119" s="2604"/>
      <c r="AH119" s="2604"/>
      <c r="AI119" s="2604"/>
      <c r="AJ119" s="2605"/>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3"/>
      <c r="F120" s="2604"/>
      <c r="G120" s="2604"/>
      <c r="H120" s="2604"/>
      <c r="I120" s="2604"/>
      <c r="J120" s="2604"/>
      <c r="K120" s="2604"/>
      <c r="L120" s="2604"/>
      <c r="M120" s="2604"/>
      <c r="N120" s="2604"/>
      <c r="O120" s="2604"/>
      <c r="P120" s="2604"/>
      <c r="Q120" s="2604"/>
      <c r="R120" s="2604"/>
      <c r="S120" s="2604"/>
      <c r="T120" s="2604"/>
      <c r="U120" s="2604"/>
      <c r="V120" s="2604"/>
      <c r="W120" s="2604"/>
      <c r="X120" s="2604"/>
      <c r="Y120" s="2604"/>
      <c r="Z120" s="2604"/>
      <c r="AA120" s="2604"/>
      <c r="AB120" s="2604"/>
      <c r="AC120" s="2604"/>
      <c r="AD120" s="2604"/>
      <c r="AE120" s="2604"/>
      <c r="AF120" s="2604"/>
      <c r="AG120" s="2604"/>
      <c r="AH120" s="2604"/>
      <c r="AI120" s="2604"/>
      <c r="AJ120" s="260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3"/>
      <c r="F121" s="2604"/>
      <c r="G121" s="2604"/>
      <c r="H121" s="2604"/>
      <c r="I121" s="2604"/>
      <c r="J121" s="2604"/>
      <c r="K121" s="2604"/>
      <c r="L121" s="2604"/>
      <c r="M121" s="2604"/>
      <c r="N121" s="2604"/>
      <c r="O121" s="2604"/>
      <c r="P121" s="2604"/>
      <c r="Q121" s="2604"/>
      <c r="R121" s="2604"/>
      <c r="S121" s="2604"/>
      <c r="T121" s="2604"/>
      <c r="U121" s="2604"/>
      <c r="V121" s="2604"/>
      <c r="W121" s="2604"/>
      <c r="X121" s="2604"/>
      <c r="Y121" s="2604"/>
      <c r="Z121" s="2604"/>
      <c r="AA121" s="2604"/>
      <c r="AB121" s="2604"/>
      <c r="AC121" s="2604"/>
      <c r="AD121" s="2604"/>
      <c r="AE121" s="2604"/>
      <c r="AF121" s="2604"/>
      <c r="AG121" s="2604"/>
      <c r="AH121" s="2604"/>
      <c r="AI121" s="2604"/>
      <c r="AJ121" s="2605"/>
      <c r="AK121" s="540"/>
      <c r="AL121" s="540"/>
      <c r="AM121" s="540"/>
      <c r="AN121" s="535"/>
      <c r="AO121" s="536">
        <f>Application!B736</f>
        <v>0</v>
      </c>
      <c r="AQ121" s="536">
        <f>Application!O736</f>
        <v>0</v>
      </c>
      <c r="AV121" s="536">
        <f>SUM(AV115:AV120)</f>
        <v>101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12" t="s">
        <v>1575</v>
      </c>
      <c r="F123" s="2613"/>
      <c r="G123" s="2613"/>
      <c r="H123" s="2613"/>
      <c r="I123" s="575"/>
      <c r="J123" s="2613" t="s">
        <v>1618</v>
      </c>
      <c r="K123" s="2613"/>
      <c r="L123" s="2613"/>
      <c r="M123" s="2613"/>
      <c r="N123" s="575"/>
      <c r="O123" s="2613" t="s">
        <v>1619</v>
      </c>
      <c r="P123" s="2613"/>
      <c r="Q123" s="2613"/>
      <c r="R123" s="2613"/>
      <c r="S123" s="575"/>
      <c r="T123" s="2613" t="s">
        <v>1326</v>
      </c>
      <c r="U123" s="2613"/>
      <c r="V123" s="2613"/>
      <c r="W123" s="2613"/>
      <c r="X123" s="575"/>
      <c r="Y123" s="2613" t="s">
        <v>1620</v>
      </c>
      <c r="Z123" s="2613"/>
      <c r="AA123" s="2613"/>
      <c r="AB123" s="2613"/>
      <c r="AC123" s="575"/>
      <c r="AD123" s="2613" t="s">
        <v>1621</v>
      </c>
      <c r="AE123" s="2613"/>
      <c r="AF123" s="2613"/>
      <c r="AG123" s="261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4"/>
      <c r="F126" s="2615"/>
      <c r="G126" s="2615"/>
      <c r="H126" s="2615"/>
      <c r="I126" s="860"/>
      <c r="J126" s="2615"/>
      <c r="K126" s="2615"/>
      <c r="L126" s="2615"/>
      <c r="M126" s="2615"/>
      <c r="N126" s="860"/>
      <c r="O126" s="2615">
        <v>4149</v>
      </c>
      <c r="P126" s="2615"/>
      <c r="Q126" s="2615"/>
      <c r="R126" s="2615"/>
      <c r="S126" s="860"/>
      <c r="T126" s="2615">
        <v>4635</v>
      </c>
      <c r="U126" s="2615"/>
      <c r="V126" s="2615"/>
      <c r="W126" s="2615"/>
      <c r="X126" s="860"/>
      <c r="Y126" s="2615"/>
      <c r="Z126" s="2615"/>
      <c r="AA126" s="2615"/>
      <c r="AB126" s="2615"/>
      <c r="AC126" s="860"/>
      <c r="AD126" s="2615"/>
      <c r="AE126" s="2615"/>
      <c r="AF126" s="2615"/>
      <c r="AG126" s="261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8">
        <f>Application!DX678</f>
        <v>0</v>
      </c>
      <c r="F129" s="2622"/>
      <c r="G129" s="2622"/>
      <c r="H129" s="2622"/>
      <c r="I129" s="860"/>
      <c r="J129" s="2622">
        <f>Application!EC678</f>
        <v>0</v>
      </c>
      <c r="K129" s="2622"/>
      <c r="L129" s="2622"/>
      <c r="M129" s="2622"/>
      <c r="N129" s="860"/>
      <c r="O129" s="2622">
        <f>Application!EH678</f>
        <v>2488</v>
      </c>
      <c r="P129" s="2622"/>
      <c r="Q129" s="2622"/>
      <c r="R129" s="2622"/>
      <c r="S129" s="864"/>
      <c r="T129" s="2622">
        <f>Application!EM678</f>
        <v>2848.8955223880594</v>
      </c>
      <c r="U129" s="2622"/>
      <c r="V129" s="2622"/>
      <c r="W129" s="2622"/>
      <c r="X129" s="864"/>
      <c r="Y129" s="2622">
        <f>Application!ER678</f>
        <v>0</v>
      </c>
      <c r="Z129" s="2622"/>
      <c r="AA129" s="2622"/>
      <c r="AB129" s="2622"/>
      <c r="AC129" s="864"/>
      <c r="AD129" s="2622">
        <f>Application!EW678</f>
        <v>0</v>
      </c>
      <c r="AE129" s="2622"/>
      <c r="AF129" s="2622"/>
      <c r="AG129" s="262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30" t="e">
        <f>(E126-E129)/E126</f>
        <v>#DIV/0!</v>
      </c>
      <c r="F132" s="2431"/>
      <c r="G132" s="2431"/>
      <c r="H132" s="2432"/>
      <c r="I132" s="575"/>
      <c r="J132" s="2430" t="e">
        <f>(J126-J129)/J126</f>
        <v>#DIV/0!</v>
      </c>
      <c r="K132" s="2431"/>
      <c r="L132" s="2431"/>
      <c r="M132" s="2432"/>
      <c r="N132" s="575"/>
      <c r="O132" s="2430">
        <f>(O126-O129)/O126</f>
        <v>0.40033743070619426</v>
      </c>
      <c r="P132" s="2431"/>
      <c r="Q132" s="2431"/>
      <c r="R132" s="2432"/>
      <c r="S132" s="575"/>
      <c r="T132" s="2430">
        <f>(T126-T129)/T126</f>
        <v>0.385351559355327</v>
      </c>
      <c r="U132" s="2431"/>
      <c r="V132" s="2431"/>
      <c r="W132" s="2432"/>
      <c r="X132" s="575"/>
      <c r="Y132" s="2430" t="e">
        <f>(Y126-Y129)/Y126</f>
        <v>#DIV/0!</v>
      </c>
      <c r="Z132" s="2431"/>
      <c r="AA132" s="2431"/>
      <c r="AB132" s="2432"/>
      <c r="AC132" s="575"/>
      <c r="AD132" s="2430" t="e">
        <f>(AD126-AD129)/AD126</f>
        <v>#DIV/0!</v>
      </c>
      <c r="AE132" s="2431"/>
      <c r="AF132" s="2431"/>
      <c r="AG132" s="243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9" t="e">
        <f>IF(((E132-0.1)*AW115)&gt;0,((E132-0.1)*AW115),0)</f>
        <v>#DIV/0!</v>
      </c>
      <c r="F135" s="2620"/>
      <c r="G135" s="2620"/>
      <c r="H135" s="2621"/>
      <c r="I135" s="575"/>
      <c r="J135" s="2619" t="e">
        <f>IF(((J132-0.1)*AW116)&gt;0,((J132-0.1)*AW116),0)</f>
        <v>#DIV/0!</v>
      </c>
      <c r="K135" s="2620"/>
      <c r="L135" s="2620"/>
      <c r="M135" s="2621"/>
      <c r="N135" s="575"/>
      <c r="O135" s="2619">
        <f>IF(((O132-0.1)*AW117)&gt;0,((O132-0.1)*AW117),0)</f>
        <v>0.10110368954465945</v>
      </c>
      <c r="P135" s="2620"/>
      <c r="Q135" s="2620"/>
      <c r="R135" s="2621"/>
      <c r="S135" s="575"/>
      <c r="T135" s="2619">
        <f>IF(((T132-0.1)*AW118)&gt;0,((T132-0.1)*AW118),0)</f>
        <v>0.18929261858224661</v>
      </c>
      <c r="U135" s="2620"/>
      <c r="V135" s="2620"/>
      <c r="W135" s="2621"/>
      <c r="X135" s="575"/>
      <c r="Y135" s="2619" t="e">
        <f>IF(((Y132-0.1)*AW119)&gt;0,((Y132-0.1)*AW119),0)</f>
        <v>#DIV/0!</v>
      </c>
      <c r="Z135" s="2620"/>
      <c r="AA135" s="2620"/>
      <c r="AB135" s="2621"/>
      <c r="AC135" s="575"/>
      <c r="AD135" s="2619" t="e">
        <f>IF(((AD132-0.1)*AW120)&gt;0,((AD132-0.1)*AW120),0)</f>
        <v>#DIV/0!</v>
      </c>
      <c r="AE135" s="2620"/>
      <c r="AF135" s="2620"/>
      <c r="AG135" s="262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30">
        <f>ROUNDDOWN(SUMIF(E135:AG135,"&gt;0"),2)</f>
        <v>0.28999999999999998</v>
      </c>
      <c r="F137" s="2431"/>
      <c r="G137" s="2431"/>
      <c r="H137" s="2432"/>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91">
        <f>IF((E137*100)&gt;10,10,E137*100)</f>
        <v>10</v>
      </c>
      <c r="F138" s="2592"/>
      <c r="G138" s="2592"/>
      <c r="H138" s="2593"/>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91">
        <f>E138</f>
        <v>10</v>
      </c>
      <c r="AL142" s="2592"/>
      <c r="AM142" s="259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57" t="s">
        <v>1306</v>
      </c>
      <c r="AF145" s="2457"/>
      <c r="AG145" s="2457"/>
      <c r="AH145" s="2457"/>
      <c r="AI145" s="2457"/>
      <c r="AJ145" s="2457"/>
      <c r="AK145" s="2457"/>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8" t="s">
        <v>1330</v>
      </c>
      <c r="AG147" s="2398"/>
      <c r="AH147" s="2398"/>
      <c r="AI147" s="2398"/>
      <c r="AJ147" s="2398"/>
      <c r="AK147" s="2398"/>
      <c r="AL147" s="2398"/>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5" t="s">
        <v>2739</v>
      </c>
      <c r="C149" s="2595"/>
      <c r="D149" s="2595"/>
      <c r="E149" s="2595"/>
      <c r="F149" s="2595"/>
      <c r="G149" s="2595"/>
      <c r="H149" s="2595"/>
      <c r="I149" s="2595"/>
      <c r="J149" s="2595"/>
      <c r="K149" s="2595"/>
      <c r="L149" s="2595"/>
      <c r="M149" s="2595"/>
      <c r="N149" s="2595"/>
      <c r="O149" s="2595"/>
      <c r="P149" s="2595"/>
      <c r="Q149" s="2595"/>
      <c r="R149" s="2595"/>
      <c r="S149" s="2595"/>
      <c r="T149" s="2595"/>
      <c r="U149" s="2595"/>
      <c r="V149" s="2595"/>
      <c r="W149" s="2595"/>
      <c r="X149" s="2595"/>
      <c r="Y149" s="2595"/>
      <c r="Z149" s="2595"/>
      <c r="AA149" s="2595"/>
      <c r="AB149" s="2595"/>
      <c r="AC149" s="259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96" t="s">
        <v>1333</v>
      </c>
      <c r="C152" s="2596"/>
      <c r="D152" s="2596"/>
      <c r="E152" s="2596"/>
      <c r="F152" s="2596"/>
      <c r="G152" s="2596"/>
      <c r="H152" s="2596"/>
      <c r="I152" s="2596"/>
      <c r="J152" s="2596"/>
      <c r="K152" s="2596"/>
      <c r="L152" s="2596"/>
      <c r="M152" s="2596"/>
      <c r="N152" s="2596"/>
      <c r="O152" s="2596"/>
      <c r="P152" s="2596"/>
      <c r="Q152" s="2596"/>
      <c r="R152" s="2596"/>
      <c r="S152" s="2596"/>
      <c r="T152" s="2596"/>
      <c r="U152" s="2596"/>
      <c r="V152" s="2596"/>
      <c r="W152" s="2596"/>
      <c r="X152" s="2596"/>
      <c r="Y152" s="2596"/>
      <c r="Z152" s="2596"/>
      <c r="AA152" s="2596"/>
      <c r="AB152" s="2596"/>
      <c r="AC152" s="2596"/>
      <c r="AD152" s="2596"/>
      <c r="AE152" s="2596"/>
      <c r="AF152" s="2596"/>
      <c r="AG152" s="2596"/>
      <c r="AH152" s="2596"/>
      <c r="AI152" s="2596"/>
      <c r="AM152" s="539"/>
      <c r="AN152" s="535"/>
      <c r="AO152" s="476" t="s">
        <v>1333</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405" t="s">
        <v>590</v>
      </c>
      <c r="AC154" s="240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96" t="s">
        <v>1335</v>
      </c>
      <c r="C157" s="2596"/>
      <c r="D157" s="2596"/>
      <c r="E157" s="2596"/>
      <c r="F157" s="2596"/>
      <c r="G157" s="2596"/>
      <c r="H157" s="2596"/>
      <c r="I157" s="2596"/>
      <c r="J157" s="2596"/>
      <c r="K157" s="2596"/>
      <c r="L157" s="2596"/>
      <c r="M157" s="2596"/>
      <c r="N157" s="2596"/>
      <c r="O157" s="2596"/>
      <c r="P157" s="2596"/>
      <c r="Q157" s="2596"/>
      <c r="R157" s="2596"/>
      <c r="S157" s="2596"/>
      <c r="T157" s="2596"/>
      <c r="U157" s="2596"/>
      <c r="V157" s="2596"/>
      <c r="W157" s="2596"/>
      <c r="X157" s="2596"/>
      <c r="Y157" s="2596"/>
      <c r="Z157" s="2596"/>
      <c r="AA157" s="2596"/>
      <c r="AB157" s="2596"/>
      <c r="AC157" s="2596"/>
      <c r="AD157" s="2596"/>
      <c r="AE157" s="2596"/>
      <c r="AF157" s="2596"/>
      <c r="AG157" s="2596"/>
      <c r="AH157" s="2596"/>
      <c r="AI157" s="2596"/>
      <c r="AJ157" s="2596"/>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2" t="s">
        <v>2406</v>
      </c>
      <c r="C160" s="2402"/>
      <c r="D160" s="2402"/>
      <c r="E160" s="2402"/>
      <c r="F160" s="2402"/>
      <c r="G160" s="2402"/>
      <c r="H160" s="2402"/>
      <c r="I160" s="2402"/>
      <c r="J160" s="2402"/>
      <c r="K160" s="2402"/>
      <c r="L160" s="2402"/>
      <c r="M160" s="2402"/>
      <c r="N160" s="2402"/>
      <c r="O160" s="2402"/>
      <c r="P160" s="2402"/>
      <c r="Q160" s="2402"/>
      <c r="R160" s="2402"/>
      <c r="S160" s="2402"/>
      <c r="T160" s="2402"/>
      <c r="U160" s="2402"/>
      <c r="V160" s="2402"/>
      <c r="W160" s="2402"/>
      <c r="X160" s="2402"/>
      <c r="Y160" s="2402"/>
      <c r="Z160" s="2402"/>
      <c r="AA160" s="2402"/>
      <c r="AB160" s="2402"/>
      <c r="AC160" s="2402"/>
      <c r="AD160" s="2402"/>
      <c r="AE160" s="2402"/>
      <c r="AF160" s="2402"/>
      <c r="AG160" s="2402"/>
      <c r="AH160" s="2402"/>
      <c r="AI160" s="2402"/>
      <c r="AJ160" s="2402"/>
      <c r="AK160" s="1173"/>
      <c r="AM160" s="539"/>
      <c r="AN160" s="535"/>
      <c r="AO160" s="476"/>
      <c r="AP160" s="489"/>
    </row>
    <row r="161" spans="1:42" s="536" customFormat="1" ht="12.75" customHeight="1">
      <c r="B161" s="2402"/>
      <c r="C161" s="2402"/>
      <c r="D161" s="2402"/>
      <c r="E161" s="2402"/>
      <c r="F161" s="2402"/>
      <c r="G161" s="2402"/>
      <c r="H161" s="2402"/>
      <c r="I161" s="2402"/>
      <c r="J161" s="2402"/>
      <c r="K161" s="2402"/>
      <c r="L161" s="2402"/>
      <c r="M161" s="2402"/>
      <c r="N161" s="2402"/>
      <c r="O161" s="2402"/>
      <c r="P161" s="2402"/>
      <c r="Q161" s="2402"/>
      <c r="R161" s="2402"/>
      <c r="S161" s="2402"/>
      <c r="T161" s="2402"/>
      <c r="U161" s="2402"/>
      <c r="V161" s="2402"/>
      <c r="W161" s="2402"/>
      <c r="X161" s="2402"/>
      <c r="Y161" s="2402"/>
      <c r="Z161" s="2402"/>
      <c r="AA161" s="2402"/>
      <c r="AB161" s="2402"/>
      <c r="AC161" s="2402"/>
      <c r="AD161" s="2402"/>
      <c r="AE161" s="2402"/>
      <c r="AF161" s="2402"/>
      <c r="AG161" s="2402"/>
      <c r="AH161" s="2402"/>
      <c r="AI161" s="2402"/>
      <c r="AJ161" s="2402"/>
      <c r="AK161" s="1173"/>
      <c r="AM161" s="539"/>
      <c r="AN161" s="535"/>
      <c r="AO161" s="476"/>
      <c r="AP161" s="489"/>
    </row>
    <row r="162" spans="1:42" s="536" customFormat="1" ht="12.75" customHeight="1">
      <c r="C162" s="2403" t="s">
        <v>2407</v>
      </c>
      <c r="D162" s="2403"/>
      <c r="E162" s="2403"/>
      <c r="F162" s="2403"/>
      <c r="G162" s="2403"/>
      <c r="H162" s="2403"/>
      <c r="I162" s="2403"/>
      <c r="J162" s="2403"/>
      <c r="K162" s="2403"/>
      <c r="L162" s="2403"/>
      <c r="M162" s="2403"/>
      <c r="N162" s="2403"/>
      <c r="O162" s="2403"/>
      <c r="P162" s="2403"/>
      <c r="Q162" s="2403"/>
      <c r="R162" s="2403"/>
      <c r="S162" s="2403"/>
      <c r="T162" s="2403"/>
      <c r="U162" s="2403"/>
      <c r="V162" s="2403"/>
      <c r="W162" s="2403"/>
      <c r="X162" s="2403"/>
      <c r="Y162" s="2403"/>
      <c r="Z162" s="2403"/>
      <c r="AA162" s="2403"/>
      <c r="AB162" s="2403"/>
      <c r="AC162" s="2403"/>
      <c r="AD162" s="2403"/>
      <c r="AE162" s="2403"/>
      <c r="AF162" s="2403"/>
      <c r="AG162" s="2403"/>
      <c r="AH162" s="2403"/>
      <c r="AI162" s="2403"/>
      <c r="AJ162" s="2403"/>
      <c r="AK162" s="1173"/>
      <c r="AM162" s="539"/>
      <c r="AN162" s="535"/>
      <c r="AO162" s="476"/>
      <c r="AP162" s="489"/>
    </row>
    <row r="163" spans="1:42" s="536" customFormat="1" ht="12.75" customHeight="1">
      <c r="B163" s="1173"/>
      <c r="C163" s="2404" t="s">
        <v>2405</v>
      </c>
      <c r="D163" s="2404"/>
      <c r="E163" s="2404"/>
      <c r="F163" s="2404"/>
      <c r="G163" s="2404"/>
      <c r="H163" s="2404"/>
      <c r="I163" s="2404"/>
      <c r="J163" s="2404"/>
      <c r="K163" s="2404"/>
      <c r="L163" s="2404"/>
      <c r="M163" s="2404"/>
      <c r="N163" s="2404"/>
      <c r="O163" s="2404"/>
      <c r="P163" s="2404"/>
      <c r="Q163" s="2404"/>
      <c r="R163" s="2404"/>
      <c r="S163" s="2404"/>
      <c r="T163" s="2404"/>
      <c r="U163" s="2404"/>
      <c r="V163" s="2404"/>
      <c r="W163" s="2404"/>
      <c r="X163" s="2404"/>
      <c r="Y163" s="2404"/>
      <c r="Z163" s="2404"/>
      <c r="AA163" s="1163"/>
      <c r="AB163" s="1163"/>
      <c r="AC163" s="1163"/>
      <c r="AD163" s="1163"/>
      <c r="AE163" s="1163"/>
      <c r="AF163" s="1163"/>
      <c r="AG163" s="1163"/>
      <c r="AH163" s="1163"/>
      <c r="AJ163" s="2405" t="s">
        <v>590</v>
      </c>
      <c r="AK163" s="240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97">
        <f>IF($AB$154="N/A",VLOOKUP($B$152,$AO$150:$AP$153,2,FALSE),VLOOKUP($B$157,$AO$155:$AP$157,2,FALSE))</f>
        <v>7</v>
      </c>
      <c r="AK165" s="249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8" t="s">
        <v>1344</v>
      </c>
      <c r="AG167" s="2398"/>
      <c r="AH167" s="2398"/>
      <c r="AI167" s="2398"/>
      <c r="AJ167" s="2398"/>
      <c r="AK167" s="2398"/>
      <c r="AL167" s="2398"/>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6" t="s">
        <v>1342</v>
      </c>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5" t="s">
        <v>590</v>
      </c>
      <c r="AG171" s="2405"/>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96" t="s">
        <v>1335</v>
      </c>
      <c r="D173" s="2596"/>
      <c r="E173" s="2596"/>
      <c r="F173" s="2596"/>
      <c r="G173" s="2596"/>
      <c r="H173" s="2596"/>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97" t="str">
        <f>Application!AA344</f>
        <v>FPI Management Corporation</v>
      </c>
      <c r="D177" s="2597"/>
      <c r="E177" s="2597"/>
      <c r="F177" s="2597"/>
      <c r="G177" s="2597"/>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96">
        <f>IF($AF$171="N/A",VLOOKUP($C$169,$AO$169:$AP$172,2,FALSE),VLOOKUP($C$173,$AO$176:$AP$178,2,FALSE))</f>
        <v>3</v>
      </c>
      <c r="AK179" s="249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91">
        <f>$AJ$165+$AJ$179</f>
        <v>10</v>
      </c>
      <c r="AL182" s="2592"/>
      <c r="AM182" s="259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7" t="s">
        <v>1306</v>
      </c>
      <c r="AF185" s="2457"/>
      <c r="AG185" s="2457"/>
      <c r="AH185" s="2457"/>
      <c r="AI185" s="2457"/>
      <c r="AJ185" s="2457"/>
      <c r="AK185" s="2457"/>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94" t="s">
        <v>1039</v>
      </c>
      <c r="C187" s="2594"/>
      <c r="D187" s="2594"/>
      <c r="E187" s="2594"/>
      <c r="F187" s="2594"/>
      <c r="G187" s="2594"/>
      <c r="H187" s="2594"/>
      <c r="I187" s="2594"/>
      <c r="J187" s="2594"/>
      <c r="K187" s="2594"/>
      <c r="L187" s="2594"/>
      <c r="M187" s="2594"/>
      <c r="N187" s="2594"/>
      <c r="O187" s="2594"/>
      <c r="P187" s="2594"/>
      <c r="Q187" s="2594"/>
      <c r="R187" s="2594"/>
      <c r="S187" s="2594"/>
      <c r="T187" s="2594"/>
      <c r="U187" s="2594"/>
      <c r="V187" s="2594"/>
      <c r="W187" s="2594"/>
      <c r="X187" s="2594"/>
      <c r="Y187" s="2594"/>
      <c r="Z187" s="2594"/>
      <c r="AA187" s="2594"/>
      <c r="AB187" s="2594"/>
      <c r="AC187" s="2594"/>
      <c r="AD187" s="536"/>
      <c r="AE187" s="536"/>
      <c r="AF187" s="2398" t="s">
        <v>1355</v>
      </c>
      <c r="AG187" s="2398"/>
      <c r="AH187" s="2398"/>
      <c r="AI187" s="2398"/>
      <c r="AJ187" s="2398"/>
      <c r="AK187" s="2398"/>
      <c r="AL187" s="2398"/>
      <c r="AN187" s="595"/>
      <c r="AP187" s="549" t="s">
        <v>1041</v>
      </c>
      <c r="AQ187" s="549">
        <v>10</v>
      </c>
    </row>
    <row r="188" spans="1:73" s="549" customFormat="1" ht="12.75" customHeight="1">
      <c r="A188" s="536"/>
      <c r="B188" s="2404" t="s">
        <v>1713</v>
      </c>
      <c r="C188" s="2404"/>
      <c r="D188" s="2404"/>
      <c r="E188" s="2404"/>
      <c r="F188" s="2404"/>
      <c r="G188" s="2404"/>
      <c r="H188" s="2404"/>
      <c r="I188" s="2404"/>
      <c r="J188" s="2404"/>
      <c r="K188" s="2404"/>
      <c r="L188" s="2404"/>
      <c r="M188" s="2404"/>
      <c r="N188" s="2404"/>
      <c r="O188" s="2404"/>
      <c r="P188" s="2404"/>
      <c r="Q188" s="2404"/>
      <c r="R188" s="2404"/>
      <c r="S188" s="2404"/>
      <c r="T188" s="2595" t="s">
        <v>590</v>
      </c>
      <c r="U188" s="2595"/>
      <c r="V188" s="2595"/>
      <c r="W188" s="2595"/>
      <c r="X188" s="2595"/>
      <c r="Y188" s="2595"/>
      <c r="Z188" s="2595"/>
      <c r="AA188" s="2595"/>
      <c r="AB188" s="2595"/>
      <c r="AC188" s="2595"/>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00">
        <f>IF(AK83&gt;0,VLOOKUP($B$187,AP184:AQ190,2,FALSE),0)</f>
        <v>10</v>
      </c>
      <c r="AL190" s="2446"/>
      <c r="AM190" s="2401"/>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7" t="s">
        <v>1363</v>
      </c>
      <c r="AF193" s="2457"/>
      <c r="AG193" s="2457"/>
      <c r="AH193" s="2457"/>
      <c r="AI193" s="2457"/>
      <c r="AJ193" s="2457"/>
      <c r="AK193" s="2457"/>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5"/>
      <c r="C198" s="2565"/>
      <c r="D198" s="2565"/>
      <c r="E198" s="2565"/>
      <c r="F198" s="2565"/>
      <c r="G198" s="2565"/>
      <c r="H198" s="2565"/>
      <c r="I198" s="2565"/>
      <c r="J198" s="2565"/>
      <c r="K198" s="2565"/>
      <c r="L198" s="2565"/>
      <c r="M198" s="2565"/>
      <c r="N198" s="2565"/>
      <c r="O198" s="2565"/>
      <c r="P198" s="2565"/>
      <c r="Q198" s="2565"/>
      <c r="R198" s="2565"/>
      <c r="S198" s="2565"/>
      <c r="T198" s="2565"/>
      <c r="U198" s="2565"/>
      <c r="V198" s="2565"/>
      <c r="W198" s="2565"/>
      <c r="X198" s="2565"/>
      <c r="Y198" s="2565"/>
      <c r="Z198" s="2565"/>
      <c r="AA198" s="2565"/>
      <c r="AB198" s="2565"/>
      <c r="AC198" s="842"/>
      <c r="AD198" s="2581"/>
      <c r="AE198" s="2581"/>
      <c r="AF198" s="2581"/>
      <c r="AG198" s="2581"/>
      <c r="AH198" s="2581"/>
      <c r="AI198" s="2581"/>
      <c r="AJ198" s="2581"/>
      <c r="AK198" s="608"/>
    </row>
    <row r="199" spans="1:37" hidden="1">
      <c r="A199" s="603"/>
      <c r="B199" s="2565"/>
      <c r="C199" s="2565"/>
      <c r="D199" s="2565"/>
      <c r="E199" s="2565"/>
      <c r="F199" s="2565"/>
      <c r="G199" s="2565"/>
      <c r="H199" s="2565"/>
      <c r="I199" s="2565"/>
      <c r="J199" s="2565"/>
      <c r="K199" s="2565"/>
      <c r="L199" s="2565"/>
      <c r="M199" s="2565"/>
      <c r="N199" s="2565"/>
      <c r="O199" s="2565"/>
      <c r="P199" s="2565"/>
      <c r="Q199" s="2565"/>
      <c r="R199" s="2565"/>
      <c r="S199" s="2565"/>
      <c r="T199" s="2565"/>
      <c r="U199" s="2565"/>
      <c r="V199" s="2565"/>
      <c r="W199" s="2565"/>
      <c r="X199" s="2565"/>
      <c r="Y199" s="2565"/>
      <c r="Z199" s="2565"/>
      <c r="AA199" s="2565"/>
      <c r="AB199" s="2565"/>
      <c r="AC199" s="842"/>
      <c r="AD199" s="2581"/>
      <c r="AE199" s="2581"/>
      <c r="AF199" s="2581"/>
      <c r="AG199" s="2581"/>
      <c r="AH199" s="2581"/>
      <c r="AI199" s="2581"/>
      <c r="AJ199" s="2581"/>
      <c r="AK199" s="608"/>
    </row>
    <row r="200" spans="1:37" hidden="1">
      <c r="A200" s="603"/>
      <c r="B200" s="2565"/>
      <c r="C200" s="2565"/>
      <c r="D200" s="2565"/>
      <c r="E200" s="2565"/>
      <c r="F200" s="2565"/>
      <c r="G200" s="2565"/>
      <c r="H200" s="2565"/>
      <c r="I200" s="2565"/>
      <c r="J200" s="2565"/>
      <c r="K200" s="2565"/>
      <c r="L200" s="2565"/>
      <c r="M200" s="2565"/>
      <c r="N200" s="2565"/>
      <c r="O200" s="2565"/>
      <c r="P200" s="2565"/>
      <c r="Q200" s="2565"/>
      <c r="R200" s="2565"/>
      <c r="S200" s="2565"/>
      <c r="T200" s="2565"/>
      <c r="U200" s="2565"/>
      <c r="V200" s="2565"/>
      <c r="W200" s="2565"/>
      <c r="X200" s="2565"/>
      <c r="Y200" s="2565"/>
      <c r="Z200" s="2565"/>
      <c r="AA200" s="2565"/>
      <c r="AB200" s="2565"/>
      <c r="AC200" s="842"/>
      <c r="AD200" s="2581"/>
      <c r="AE200" s="2581"/>
      <c r="AF200" s="2581"/>
      <c r="AG200" s="2581"/>
      <c r="AH200" s="2581"/>
      <c r="AI200" s="2581"/>
      <c r="AJ200" s="2581"/>
      <c r="AK200" s="608"/>
    </row>
    <row r="201" spans="1:37" hidden="1">
      <c r="A201" s="603"/>
      <c r="B201" s="2565"/>
      <c r="C201" s="2565"/>
      <c r="D201" s="2565"/>
      <c r="E201" s="2565"/>
      <c r="F201" s="2565"/>
      <c r="G201" s="2565"/>
      <c r="H201" s="2565"/>
      <c r="I201" s="2565"/>
      <c r="J201" s="2565"/>
      <c r="K201" s="2565"/>
      <c r="L201" s="2565"/>
      <c r="M201" s="2565"/>
      <c r="N201" s="2565"/>
      <c r="O201" s="2565"/>
      <c r="P201" s="2565"/>
      <c r="Q201" s="2565"/>
      <c r="R201" s="2565"/>
      <c r="S201" s="2565"/>
      <c r="T201" s="2565"/>
      <c r="U201" s="2565"/>
      <c r="V201" s="2565"/>
      <c r="W201" s="2565"/>
      <c r="X201" s="2565"/>
      <c r="Y201" s="2565"/>
      <c r="Z201" s="2565"/>
      <c r="AA201" s="2565"/>
      <c r="AB201" s="2565"/>
      <c r="AC201" s="842"/>
      <c r="AD201" s="2581"/>
      <c r="AE201" s="2581"/>
      <c r="AF201" s="2581"/>
      <c r="AG201" s="2581"/>
      <c r="AH201" s="2581"/>
      <c r="AI201" s="2581"/>
      <c r="AJ201" s="2581"/>
      <c r="AK201" s="608"/>
    </row>
    <row r="202" spans="1:37" hidden="1">
      <c r="A202" s="603"/>
      <c r="B202" s="2565"/>
      <c r="C202" s="2565"/>
      <c r="D202" s="2565"/>
      <c r="E202" s="2565"/>
      <c r="F202" s="2565"/>
      <c r="G202" s="2565"/>
      <c r="H202" s="2565"/>
      <c r="I202" s="2565"/>
      <c r="J202" s="2565"/>
      <c r="K202" s="2565"/>
      <c r="L202" s="2565"/>
      <c r="M202" s="2565"/>
      <c r="N202" s="2565"/>
      <c r="O202" s="2565"/>
      <c r="P202" s="2565"/>
      <c r="Q202" s="2565"/>
      <c r="R202" s="2565"/>
      <c r="S202" s="2565"/>
      <c r="T202" s="2565"/>
      <c r="U202" s="2565"/>
      <c r="V202" s="2565"/>
      <c r="W202" s="2565"/>
      <c r="X202" s="2565"/>
      <c r="Y202" s="2565"/>
      <c r="Z202" s="2565"/>
      <c r="AA202" s="2565"/>
      <c r="AB202" s="2565"/>
      <c r="AC202" s="842"/>
      <c r="AD202" s="2581"/>
      <c r="AE202" s="2581"/>
      <c r="AF202" s="2581"/>
      <c r="AG202" s="2581"/>
      <c r="AH202" s="2581"/>
      <c r="AI202" s="2581"/>
      <c r="AJ202" s="2581"/>
      <c r="AK202" s="608"/>
    </row>
    <row r="203" spans="1:37" hidden="1">
      <c r="A203" s="603"/>
      <c r="B203" s="2565"/>
      <c r="C203" s="2565"/>
      <c r="D203" s="2565"/>
      <c r="E203" s="2565"/>
      <c r="F203" s="2565"/>
      <c r="G203" s="2565"/>
      <c r="H203" s="2565"/>
      <c r="I203" s="2565"/>
      <c r="J203" s="2565"/>
      <c r="K203" s="2565"/>
      <c r="L203" s="2565"/>
      <c r="M203" s="2565"/>
      <c r="N203" s="2565"/>
      <c r="O203" s="2565"/>
      <c r="P203" s="2565"/>
      <c r="Q203" s="2565"/>
      <c r="R203" s="2565"/>
      <c r="S203" s="2565"/>
      <c r="T203" s="2565"/>
      <c r="U203" s="2565"/>
      <c r="V203" s="2565"/>
      <c r="W203" s="2565"/>
      <c r="X203" s="2565"/>
      <c r="Y203" s="2565"/>
      <c r="Z203" s="2565"/>
      <c r="AA203" s="2565"/>
      <c r="AB203" s="2565"/>
      <c r="AC203" s="842"/>
      <c r="AD203" s="2581"/>
      <c r="AE203" s="2581"/>
      <c r="AF203" s="2581"/>
      <c r="AG203" s="2581"/>
      <c r="AH203" s="2581"/>
      <c r="AI203" s="2581"/>
      <c r="AJ203" s="2581"/>
      <c r="AK203" s="608"/>
    </row>
    <row r="204" spans="1:37" hidden="1">
      <c r="A204" s="603"/>
      <c r="B204" s="2565"/>
      <c r="C204" s="2565"/>
      <c r="D204" s="2565"/>
      <c r="E204" s="2565"/>
      <c r="F204" s="2565"/>
      <c r="G204" s="2565"/>
      <c r="H204" s="2565"/>
      <c r="I204" s="2565"/>
      <c r="J204" s="2565"/>
      <c r="K204" s="2565"/>
      <c r="L204" s="2565"/>
      <c r="M204" s="2565"/>
      <c r="N204" s="2565"/>
      <c r="O204" s="2565"/>
      <c r="P204" s="2565"/>
      <c r="Q204" s="2565"/>
      <c r="R204" s="2565"/>
      <c r="S204" s="2565"/>
      <c r="T204" s="2565"/>
      <c r="U204" s="2565"/>
      <c r="V204" s="2565"/>
      <c r="W204" s="2565"/>
      <c r="X204" s="2565"/>
      <c r="Y204" s="2565"/>
      <c r="Z204" s="2565"/>
      <c r="AA204" s="2565"/>
      <c r="AB204" s="2565"/>
      <c r="AC204" s="842"/>
      <c r="AD204" s="2581"/>
      <c r="AE204" s="2581"/>
      <c r="AF204" s="2581"/>
      <c r="AG204" s="2581"/>
      <c r="AH204" s="2581"/>
      <c r="AI204" s="2581"/>
      <c r="AJ204" s="2581"/>
      <c r="AK204" s="608"/>
    </row>
    <row r="205" spans="1:37" hidden="1">
      <c r="A205" s="603"/>
      <c r="B205" s="2565"/>
      <c r="C205" s="2565"/>
      <c r="D205" s="2565"/>
      <c r="E205" s="2565"/>
      <c r="F205" s="2565"/>
      <c r="G205" s="2565"/>
      <c r="H205" s="2565"/>
      <c r="I205" s="2565"/>
      <c r="J205" s="2565"/>
      <c r="K205" s="2565"/>
      <c r="L205" s="2565"/>
      <c r="M205" s="2565"/>
      <c r="N205" s="2565"/>
      <c r="O205" s="2565"/>
      <c r="P205" s="2565"/>
      <c r="Q205" s="2565"/>
      <c r="R205" s="2565"/>
      <c r="S205" s="2565"/>
      <c r="T205" s="2565"/>
      <c r="U205" s="2565"/>
      <c r="V205" s="2565"/>
      <c r="W205" s="2565"/>
      <c r="X205" s="2565"/>
      <c r="Y205" s="2565"/>
      <c r="Z205" s="2565"/>
      <c r="AA205" s="2565"/>
      <c r="AB205" s="2565"/>
      <c r="AC205" s="842"/>
      <c r="AD205" s="2581"/>
      <c r="AE205" s="2581"/>
      <c r="AF205" s="2581"/>
      <c r="AG205" s="2581"/>
      <c r="AH205" s="2581"/>
      <c r="AI205" s="2581"/>
      <c r="AJ205" s="2581"/>
      <c r="AK205" s="608"/>
    </row>
    <row r="206" spans="1:37" hidden="1">
      <c r="A206" s="603"/>
      <c r="B206" s="2565"/>
      <c r="C206" s="2565"/>
      <c r="D206" s="2565"/>
      <c r="E206" s="2565"/>
      <c r="F206" s="2565"/>
      <c r="G206" s="2565"/>
      <c r="H206" s="2565"/>
      <c r="I206" s="2565"/>
      <c r="J206" s="2565"/>
      <c r="K206" s="2565"/>
      <c r="L206" s="2565"/>
      <c r="M206" s="2565"/>
      <c r="N206" s="2565"/>
      <c r="O206" s="2565"/>
      <c r="P206" s="2565"/>
      <c r="Q206" s="2565"/>
      <c r="R206" s="2565"/>
      <c r="S206" s="2565"/>
      <c r="T206" s="2565"/>
      <c r="U206" s="2565"/>
      <c r="V206" s="2565"/>
      <c r="W206" s="2565"/>
      <c r="X206" s="2565"/>
      <c r="Y206" s="2565"/>
      <c r="Z206" s="2565"/>
      <c r="AA206" s="2565"/>
      <c r="AB206" s="2565"/>
      <c r="AC206" s="842"/>
      <c r="AD206" s="2581"/>
      <c r="AE206" s="2581"/>
      <c r="AF206" s="2581"/>
      <c r="AG206" s="2581"/>
      <c r="AH206" s="2581"/>
      <c r="AI206" s="2581"/>
      <c r="AJ206" s="2581"/>
      <c r="AK206" s="608"/>
    </row>
    <row r="207" spans="1:37" hidden="1">
      <c r="A207" s="603"/>
      <c r="B207" s="2565"/>
      <c r="C207" s="2565"/>
      <c r="D207" s="2565"/>
      <c r="E207" s="2565"/>
      <c r="F207" s="2565"/>
      <c r="G207" s="2565"/>
      <c r="H207" s="2565"/>
      <c r="I207" s="2565"/>
      <c r="J207" s="2565"/>
      <c r="K207" s="2565"/>
      <c r="L207" s="2565"/>
      <c r="M207" s="2565"/>
      <c r="N207" s="2565"/>
      <c r="O207" s="2565"/>
      <c r="P207" s="2565"/>
      <c r="Q207" s="2565"/>
      <c r="R207" s="2565"/>
      <c r="S207" s="2565"/>
      <c r="T207" s="2565"/>
      <c r="U207" s="2565"/>
      <c r="V207" s="2565"/>
      <c r="W207" s="2565"/>
      <c r="X207" s="2565"/>
      <c r="Y207" s="2565"/>
      <c r="Z207" s="2565"/>
      <c r="AA207" s="2565"/>
      <c r="AB207" s="2565"/>
      <c r="AC207" s="842"/>
      <c r="AD207" s="2581"/>
      <c r="AE207" s="2581"/>
      <c r="AF207" s="2581"/>
      <c r="AG207" s="2581"/>
      <c r="AH207" s="2581"/>
      <c r="AI207" s="2581"/>
      <c r="AJ207" s="2581"/>
      <c r="AK207" s="608"/>
    </row>
    <row r="208" spans="1:37" hidden="1">
      <c r="A208" s="603"/>
      <c r="B208" s="2574" t="s">
        <v>1614</v>
      </c>
      <c r="C208" s="2574"/>
      <c r="D208" s="2574"/>
      <c r="E208" s="2574"/>
      <c r="F208" s="2574"/>
      <c r="G208" s="2574"/>
      <c r="H208" s="2574"/>
      <c r="I208" s="2574"/>
      <c r="J208" s="2574"/>
      <c r="K208" s="2574"/>
      <c r="L208" s="2574"/>
      <c r="M208" s="2574"/>
      <c r="N208" s="2574"/>
      <c r="O208" s="2574"/>
      <c r="P208" s="2574"/>
      <c r="Q208" s="2574"/>
      <c r="R208" s="2574"/>
      <c r="S208" s="2574"/>
      <c r="T208" s="2574"/>
      <c r="U208" s="2574"/>
      <c r="V208" s="2574"/>
      <c r="W208" s="2574"/>
      <c r="X208" s="2574"/>
      <c r="Y208" s="2574"/>
      <c r="Z208" s="2574"/>
      <c r="AA208" s="2574"/>
      <c r="AB208" s="2574"/>
      <c r="AC208" s="536"/>
      <c r="AD208" s="2579">
        <f>AB259</f>
        <v>0</v>
      </c>
      <c r="AE208" s="2579"/>
      <c r="AF208" s="2579"/>
      <c r="AG208" s="2579"/>
      <c r="AH208" s="2579"/>
      <c r="AI208" s="2579"/>
      <c r="AJ208" s="2579"/>
      <c r="AK208" s="608"/>
    </row>
    <row r="209" spans="1:37" hidden="1">
      <c r="A209" s="603"/>
      <c r="B209" s="2420" t="s">
        <v>1577</v>
      </c>
      <c r="C209" s="2420"/>
      <c r="D209" s="2420"/>
      <c r="E209" s="2420"/>
      <c r="F209" s="2420"/>
      <c r="G209" s="2420"/>
      <c r="H209" s="2420"/>
      <c r="I209" s="2420"/>
      <c r="J209" s="2420"/>
      <c r="K209" s="2420"/>
      <c r="L209" s="2420"/>
      <c r="M209" s="2420"/>
      <c r="N209" s="2420"/>
      <c r="O209" s="2420"/>
      <c r="P209" s="2420"/>
      <c r="Q209" s="2420"/>
      <c r="R209" s="2420"/>
      <c r="S209" s="2420"/>
      <c r="T209" s="2420"/>
      <c r="U209" s="2420"/>
      <c r="V209" s="2420"/>
      <c r="W209" s="2420"/>
      <c r="X209" s="2420"/>
      <c r="Y209" s="2420"/>
      <c r="Z209" s="2420"/>
      <c r="AA209" s="2420"/>
      <c r="AB209" s="2420"/>
      <c r="AC209" s="842"/>
      <c r="AD209" s="2580">
        <f>'Sources and Uses Budget'!B15</f>
        <v>0</v>
      </c>
      <c r="AE209" s="2580"/>
      <c r="AF209" s="2580"/>
      <c r="AG209" s="2580"/>
      <c r="AH209" s="2580"/>
      <c r="AI209" s="2580"/>
      <c r="AJ209" s="2580"/>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5">
        <f>SUM(AD198:AJ208)-AD209</f>
        <v>0</v>
      </c>
      <c r="AE210" s="2585"/>
      <c r="AF210" s="2585"/>
      <c r="AG210" s="2585"/>
      <c r="AH210" s="2585"/>
      <c r="AI210" s="2585"/>
      <c r="AJ210" s="258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8" t="s">
        <v>1594</v>
      </c>
      <c r="J221" s="2608"/>
      <c r="K221" s="2608"/>
      <c r="L221" s="536"/>
      <c r="M221" s="536"/>
      <c r="N221" s="536"/>
      <c r="O221" s="536"/>
      <c r="P221" s="536"/>
      <c r="Q221" s="536"/>
      <c r="R221" s="536"/>
      <c r="S221" s="536"/>
      <c r="T221" s="2434" t="s">
        <v>1588</v>
      </c>
      <c r="U221" s="2434"/>
      <c r="V221" s="2434"/>
      <c r="W221" s="2434"/>
      <c r="X221" s="2434"/>
      <c r="Y221" s="2434"/>
      <c r="Z221" s="845"/>
      <c r="AA221" s="489"/>
      <c r="AB221" s="2598" t="s">
        <v>1589</v>
      </c>
      <c r="AC221" s="2598"/>
      <c r="AD221" s="2598"/>
      <c r="AE221" s="2598"/>
      <c r="AF221" s="2598"/>
      <c r="AG221" s="2598"/>
      <c r="AH221" s="823"/>
      <c r="AI221" s="823"/>
      <c r="AJ221" s="823"/>
      <c r="AK221" s="608"/>
    </row>
    <row r="222" spans="1:37" hidden="1">
      <c r="A222" s="603"/>
      <c r="B222" s="2606" t="s">
        <v>1574</v>
      </c>
      <c r="C222" s="2606"/>
      <c r="D222" s="2606"/>
      <c r="E222" s="2606"/>
      <c r="F222" s="2606"/>
      <c r="G222" s="2606"/>
      <c r="I222" s="2607" t="s">
        <v>1595</v>
      </c>
      <c r="J222" s="2607"/>
      <c r="K222" s="2607"/>
      <c r="L222" s="1003"/>
      <c r="N222" s="2421" t="s">
        <v>1590</v>
      </c>
      <c r="O222" s="2421"/>
      <c r="P222" s="2421"/>
      <c r="Q222" s="2421"/>
      <c r="R222" s="2421"/>
      <c r="T222" s="2421" t="s">
        <v>1591</v>
      </c>
      <c r="U222" s="2421"/>
      <c r="V222" s="2421"/>
      <c r="W222" s="2421"/>
      <c r="X222" s="2421"/>
      <c r="Y222" s="2421"/>
      <c r="Z222" s="846"/>
      <c r="AA222" s="489"/>
      <c r="AB222" s="2477" t="s">
        <v>1592</v>
      </c>
      <c r="AC222" s="2477"/>
      <c r="AD222" s="2477"/>
      <c r="AE222" s="2477"/>
      <c r="AF222" s="2477"/>
      <c r="AG222" s="2477"/>
      <c r="AH222" s="823"/>
      <c r="AI222" s="823"/>
      <c r="AJ222" s="823"/>
      <c r="AK222" s="608"/>
    </row>
    <row r="223" spans="1:37" hidden="1">
      <c r="A223" s="603"/>
      <c r="B223" s="2478" t="s">
        <v>1182</v>
      </c>
      <c r="C223" s="2478"/>
      <c r="D223" s="2478"/>
      <c r="E223" s="2478"/>
      <c r="F223" s="2478"/>
      <c r="G223" s="2478"/>
      <c r="H223" s="848"/>
      <c r="I223" s="2437"/>
      <c r="J223" s="2437"/>
      <c r="K223" s="2437"/>
      <c r="L223" s="1003"/>
      <c r="N223" s="2435"/>
      <c r="O223" s="2435"/>
      <c r="P223" s="2435"/>
      <c r="Q223" s="2435"/>
      <c r="R223" s="2435"/>
      <c r="T223" s="2417"/>
      <c r="U223" s="2417"/>
      <c r="V223" s="2417"/>
      <c r="W223" s="2417"/>
      <c r="X223" s="2417"/>
      <c r="Y223" s="2417"/>
      <c r="Z223" s="847"/>
      <c r="AA223" s="847"/>
      <c r="AB223" s="2415">
        <f t="shared" ref="AB223:AB232" si="0">MAX(($T223-$N223)*$I223*12,0)</f>
        <v>0</v>
      </c>
      <c r="AC223" s="2415"/>
      <c r="AD223" s="2415"/>
      <c r="AE223" s="2415"/>
      <c r="AF223" s="2415"/>
      <c r="AG223" s="2415"/>
      <c r="AH223" s="823"/>
      <c r="AI223" s="823"/>
      <c r="AJ223" s="823"/>
      <c r="AK223" s="608"/>
    </row>
    <row r="224" spans="1:37" hidden="1">
      <c r="A224" s="603"/>
      <c r="B224" s="2478" t="s">
        <v>1182</v>
      </c>
      <c r="C224" s="2478"/>
      <c r="D224" s="2478"/>
      <c r="E224" s="2478"/>
      <c r="F224" s="2478"/>
      <c r="G224" s="2478"/>
      <c r="I224" s="2437"/>
      <c r="J224" s="2437"/>
      <c r="K224" s="2437"/>
      <c r="L224" s="1003"/>
      <c r="N224" s="2435"/>
      <c r="O224" s="2435"/>
      <c r="P224" s="2435"/>
      <c r="Q224" s="2435"/>
      <c r="R224" s="2435"/>
      <c r="T224" s="2417"/>
      <c r="U224" s="2417"/>
      <c r="V224" s="2417"/>
      <c r="W224" s="2417"/>
      <c r="X224" s="2417"/>
      <c r="Y224" s="2417"/>
      <c r="Z224" s="847"/>
      <c r="AA224" s="847"/>
      <c r="AB224" s="2415">
        <f t="shared" si="0"/>
        <v>0</v>
      </c>
      <c r="AC224" s="2415"/>
      <c r="AD224" s="2415"/>
      <c r="AE224" s="2415"/>
      <c r="AF224" s="2415"/>
      <c r="AG224" s="2415"/>
      <c r="AH224" s="823"/>
      <c r="AI224" s="823"/>
      <c r="AJ224" s="823"/>
      <c r="AK224" s="608"/>
    </row>
    <row r="225" spans="1:37" hidden="1">
      <c r="A225" s="603"/>
      <c r="B225" s="2478" t="s">
        <v>1182</v>
      </c>
      <c r="C225" s="2478"/>
      <c r="D225" s="2478"/>
      <c r="E225" s="2478"/>
      <c r="F225" s="2478"/>
      <c r="G225" s="2478"/>
      <c r="I225" s="2437"/>
      <c r="J225" s="2437"/>
      <c r="K225" s="2437"/>
      <c r="L225" s="1003"/>
      <c r="N225" s="2435"/>
      <c r="O225" s="2435"/>
      <c r="P225" s="2435"/>
      <c r="Q225" s="2435"/>
      <c r="R225" s="2435"/>
      <c r="T225" s="2417"/>
      <c r="U225" s="2417"/>
      <c r="V225" s="2417"/>
      <c r="W225" s="2417"/>
      <c r="X225" s="2417"/>
      <c r="Y225" s="2417"/>
      <c r="Z225" s="847"/>
      <c r="AA225" s="847"/>
      <c r="AB225" s="2415">
        <f t="shared" si="0"/>
        <v>0</v>
      </c>
      <c r="AC225" s="2415"/>
      <c r="AD225" s="2415"/>
      <c r="AE225" s="2415"/>
      <c r="AF225" s="2415"/>
      <c r="AG225" s="2415"/>
      <c r="AH225" s="823"/>
      <c r="AI225" s="823"/>
      <c r="AJ225" s="823"/>
      <c r="AK225" s="608"/>
    </row>
    <row r="226" spans="1:37" hidden="1">
      <c r="A226" s="603"/>
      <c r="B226" s="2478" t="s">
        <v>1182</v>
      </c>
      <c r="C226" s="2478"/>
      <c r="D226" s="2478"/>
      <c r="E226" s="2478"/>
      <c r="F226" s="2478"/>
      <c r="G226" s="2478"/>
      <c r="I226" s="2437"/>
      <c r="J226" s="2437"/>
      <c r="K226" s="2437"/>
      <c r="L226" s="1003"/>
      <c r="N226" s="2435"/>
      <c r="O226" s="2435"/>
      <c r="P226" s="2435"/>
      <c r="Q226" s="2435"/>
      <c r="R226" s="2435"/>
      <c r="T226" s="2417"/>
      <c r="U226" s="2417"/>
      <c r="V226" s="2417"/>
      <c r="W226" s="2417"/>
      <c r="X226" s="2417"/>
      <c r="Y226" s="2417"/>
      <c r="Z226" s="847"/>
      <c r="AA226" s="847"/>
      <c r="AB226" s="2415">
        <f t="shared" si="0"/>
        <v>0</v>
      </c>
      <c r="AC226" s="2415"/>
      <c r="AD226" s="2415"/>
      <c r="AE226" s="2415"/>
      <c r="AF226" s="2415"/>
      <c r="AG226" s="2415"/>
      <c r="AH226" s="823"/>
      <c r="AI226" s="823"/>
      <c r="AJ226" s="823"/>
      <c r="AK226" s="608"/>
    </row>
    <row r="227" spans="1:37" hidden="1">
      <c r="A227" s="603"/>
      <c r="B227" s="2478" t="s">
        <v>1182</v>
      </c>
      <c r="C227" s="2478"/>
      <c r="D227" s="2478"/>
      <c r="E227" s="2478"/>
      <c r="F227" s="2478"/>
      <c r="G227" s="2478"/>
      <c r="I227" s="2437"/>
      <c r="J227" s="2437"/>
      <c r="K227" s="2437"/>
      <c r="L227" s="1010"/>
      <c r="N227" s="2435"/>
      <c r="O227" s="2435"/>
      <c r="P227" s="2435"/>
      <c r="Q227" s="2435"/>
      <c r="R227" s="2435"/>
      <c r="T227" s="2417"/>
      <c r="U227" s="2417"/>
      <c r="V227" s="2417"/>
      <c r="W227" s="2417"/>
      <c r="X227" s="2417"/>
      <c r="Y227" s="2417"/>
      <c r="Z227" s="847"/>
      <c r="AA227" s="847"/>
      <c r="AB227" s="2415">
        <f t="shared" si="0"/>
        <v>0</v>
      </c>
      <c r="AC227" s="2415"/>
      <c r="AD227" s="2415"/>
      <c r="AE227" s="2415"/>
      <c r="AF227" s="2415"/>
      <c r="AG227" s="2415"/>
      <c r="AH227" s="823"/>
      <c r="AI227" s="823"/>
      <c r="AJ227" s="823"/>
      <c r="AK227" s="608"/>
    </row>
    <row r="228" spans="1:37" hidden="1">
      <c r="A228" s="603"/>
      <c r="B228" s="2478" t="s">
        <v>1182</v>
      </c>
      <c r="C228" s="2478"/>
      <c r="D228" s="2478"/>
      <c r="E228" s="2478"/>
      <c r="F228" s="2478"/>
      <c r="G228" s="2478"/>
      <c r="I228" s="2437"/>
      <c r="J228" s="2437"/>
      <c r="K228" s="2437"/>
      <c r="L228" s="1010"/>
      <c r="N228" s="2435"/>
      <c r="O228" s="2435"/>
      <c r="P228" s="2435"/>
      <c r="Q228" s="2435"/>
      <c r="R228" s="2435"/>
      <c r="T228" s="2417"/>
      <c r="U228" s="2417"/>
      <c r="V228" s="2417"/>
      <c r="W228" s="2417"/>
      <c r="X228" s="2417"/>
      <c r="Y228" s="2417"/>
      <c r="Z228" s="847"/>
      <c r="AA228" s="847"/>
      <c r="AB228" s="2415">
        <f t="shared" si="0"/>
        <v>0</v>
      </c>
      <c r="AC228" s="2415"/>
      <c r="AD228" s="2415"/>
      <c r="AE228" s="2415"/>
      <c r="AF228" s="2415"/>
      <c r="AG228" s="2415"/>
      <c r="AH228" s="823"/>
      <c r="AI228" s="823"/>
      <c r="AJ228" s="823"/>
      <c r="AK228" s="608"/>
    </row>
    <row r="229" spans="1:37" hidden="1">
      <c r="A229" s="603"/>
      <c r="B229" s="2478" t="s">
        <v>1182</v>
      </c>
      <c r="C229" s="2478"/>
      <c r="D229" s="2478"/>
      <c r="E229" s="2478"/>
      <c r="F229" s="2478"/>
      <c r="G229" s="2478"/>
      <c r="I229" s="2437"/>
      <c r="J229" s="2437"/>
      <c r="K229" s="2437"/>
      <c r="L229" s="1010"/>
      <c r="N229" s="2435"/>
      <c r="O229" s="2435"/>
      <c r="P229" s="2435"/>
      <c r="Q229" s="2435"/>
      <c r="R229" s="2435"/>
      <c r="T229" s="2417"/>
      <c r="U229" s="2417"/>
      <c r="V229" s="2417"/>
      <c r="W229" s="2417"/>
      <c r="X229" s="2417"/>
      <c r="Y229" s="2417"/>
      <c r="Z229" s="847"/>
      <c r="AA229" s="847"/>
      <c r="AB229" s="2415">
        <f t="shared" si="0"/>
        <v>0</v>
      </c>
      <c r="AC229" s="2415"/>
      <c r="AD229" s="2415"/>
      <c r="AE229" s="2415"/>
      <c r="AF229" s="2415"/>
      <c r="AG229" s="2415"/>
      <c r="AH229" s="823"/>
      <c r="AI229" s="823"/>
      <c r="AJ229" s="823"/>
      <c r="AK229" s="608"/>
    </row>
    <row r="230" spans="1:37" hidden="1">
      <c r="A230" s="603"/>
      <c r="B230" s="2478" t="s">
        <v>1182</v>
      </c>
      <c r="C230" s="2478"/>
      <c r="D230" s="2478"/>
      <c r="E230" s="2478"/>
      <c r="F230" s="2478"/>
      <c r="G230" s="2478"/>
      <c r="I230" s="2437"/>
      <c r="J230" s="2437"/>
      <c r="K230" s="2437"/>
      <c r="L230" s="1010"/>
      <c r="N230" s="2435"/>
      <c r="O230" s="2435"/>
      <c r="P230" s="2435"/>
      <c r="Q230" s="2435"/>
      <c r="R230" s="2435"/>
      <c r="T230" s="2417"/>
      <c r="U230" s="2417"/>
      <c r="V230" s="2417"/>
      <c r="W230" s="2417"/>
      <c r="X230" s="2417"/>
      <c r="Y230" s="2417"/>
      <c r="Z230" s="847"/>
      <c r="AA230" s="847"/>
      <c r="AB230" s="2415">
        <f t="shared" si="0"/>
        <v>0</v>
      </c>
      <c r="AC230" s="2415"/>
      <c r="AD230" s="2415"/>
      <c r="AE230" s="2415"/>
      <c r="AF230" s="2415"/>
      <c r="AG230" s="2415"/>
      <c r="AH230" s="823"/>
      <c r="AI230" s="823"/>
      <c r="AJ230" s="823"/>
      <c r="AK230" s="608"/>
    </row>
    <row r="231" spans="1:37" hidden="1">
      <c r="A231" s="603"/>
      <c r="B231" s="2478" t="s">
        <v>1182</v>
      </c>
      <c r="C231" s="2478"/>
      <c r="D231" s="2478"/>
      <c r="E231" s="2478"/>
      <c r="F231" s="2478"/>
      <c r="G231" s="2478"/>
      <c r="I231" s="2437"/>
      <c r="J231" s="2437"/>
      <c r="K231" s="2437"/>
      <c r="L231" s="1010"/>
      <c r="N231" s="2435"/>
      <c r="O231" s="2435"/>
      <c r="P231" s="2435"/>
      <c r="Q231" s="2435"/>
      <c r="R231" s="2435"/>
      <c r="T231" s="2417"/>
      <c r="U231" s="2417"/>
      <c r="V231" s="2417"/>
      <c r="W231" s="2417"/>
      <c r="X231" s="2417"/>
      <c r="Y231" s="2417"/>
      <c r="Z231" s="847"/>
      <c r="AA231" s="847"/>
      <c r="AB231" s="2415">
        <f t="shared" si="0"/>
        <v>0</v>
      </c>
      <c r="AC231" s="2415"/>
      <c r="AD231" s="2415"/>
      <c r="AE231" s="2415"/>
      <c r="AF231" s="2415"/>
      <c r="AG231" s="2415"/>
      <c r="AH231" s="823"/>
      <c r="AI231" s="823"/>
      <c r="AJ231" s="823"/>
      <c r="AK231" s="608"/>
    </row>
    <row r="232" spans="1:37" hidden="1">
      <c r="A232" s="603"/>
      <c r="B232" s="2478" t="s">
        <v>1182</v>
      </c>
      <c r="C232" s="2478"/>
      <c r="D232" s="2478"/>
      <c r="E232" s="2478"/>
      <c r="F232" s="2478"/>
      <c r="G232" s="2478"/>
      <c r="I232" s="2609"/>
      <c r="J232" s="2609"/>
      <c r="K232" s="2609"/>
      <c r="L232" s="1010"/>
      <c r="N232" s="2435"/>
      <c r="O232" s="2435"/>
      <c r="P232" s="2435"/>
      <c r="Q232" s="2435"/>
      <c r="R232" s="2435"/>
      <c r="T232" s="2417"/>
      <c r="U232" s="2417"/>
      <c r="V232" s="2417"/>
      <c r="W232" s="2417"/>
      <c r="X232" s="2417"/>
      <c r="Y232" s="2417"/>
      <c r="Z232" s="847"/>
      <c r="AA232" s="847"/>
      <c r="AB232" s="2416">
        <f t="shared" si="0"/>
        <v>0</v>
      </c>
      <c r="AC232" s="2416"/>
      <c r="AD232" s="2416"/>
      <c r="AE232" s="2416"/>
      <c r="AF232" s="2416"/>
      <c r="AG232" s="24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15">
        <f>SUM(AB223:AB232)</f>
        <v>0</v>
      </c>
      <c r="AC233" s="2415"/>
      <c r="AD233" s="2415"/>
      <c r="AE233" s="2415"/>
      <c r="AF233" s="2415"/>
      <c r="AG233" s="241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50"/>
      <c r="AC239" s="2450"/>
      <c r="AD239" s="2450"/>
      <c r="AE239" s="2450"/>
      <c r="AF239" s="2450"/>
      <c r="AG239" s="2450"/>
      <c r="AH239" s="608"/>
      <c r="AI239" s="608"/>
      <c r="AJ239" s="608"/>
      <c r="AK239" s="608"/>
    </row>
    <row r="240" spans="1:37" ht="13"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50"/>
      <c r="AC242" s="2450"/>
      <c r="AD242" s="2450"/>
      <c r="AE242" s="2450"/>
      <c r="AF242" s="2450"/>
      <c r="AG242" s="2450"/>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3"/>
      <c r="AC243" s="2433"/>
      <c r="AD243" s="2433"/>
      <c r="AE243" s="2433"/>
      <c r="AF243" s="2433"/>
      <c r="AG243" s="2433"/>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8">
        <f>IFERROR(AB242/AB243,0)</f>
        <v>0</v>
      </c>
      <c r="AC244" s="2418"/>
      <c r="AD244" s="2418"/>
      <c r="AE244" s="2418"/>
      <c r="AF244" s="2418"/>
      <c r="AG244" s="241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6">
        <f>MAX(AB239,AB244)</f>
        <v>0</v>
      </c>
      <c r="AC246" s="2416"/>
      <c r="AD246" s="2416"/>
      <c r="AE246" s="2416"/>
      <c r="AF246" s="2416"/>
      <c r="AG246" s="24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5">
        <f>AB233+AB246</f>
        <v>0</v>
      </c>
      <c r="AC249" s="2415"/>
      <c r="AD249" s="2415"/>
      <c r="AE249" s="2415"/>
      <c r="AF249" s="2415"/>
      <c r="AG249" s="2415"/>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9">
        <v>0.05</v>
      </c>
      <c r="AC250" s="2589"/>
      <c r="AD250" s="2589"/>
      <c r="AE250" s="2589"/>
      <c r="AF250" s="2589"/>
      <c r="AG250" s="2589"/>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90">
        <f>AB249-(AB249*AB250)</f>
        <v>0</v>
      </c>
      <c r="AC251" s="2590"/>
      <c r="AD251" s="2590"/>
      <c r="AE251" s="2590"/>
      <c r="AF251" s="2590"/>
      <c r="AG251" s="2590"/>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5">
        <f>AB251/AB257</f>
        <v>0</v>
      </c>
      <c r="AC253" s="2415"/>
      <c r="AD253" s="2415"/>
      <c r="AE253" s="2415"/>
      <c r="AF253" s="2415"/>
      <c r="AG253" s="241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8">
        <v>15</v>
      </c>
      <c r="AC255" s="2598"/>
      <c r="AD255" s="2598"/>
      <c r="AE255" s="2598"/>
      <c r="AF255" s="2598"/>
      <c r="AG255" s="2598"/>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6">
        <v>0.04</v>
      </c>
      <c r="AC256" s="2566"/>
      <c r="AD256" s="2566"/>
      <c r="AE256" s="2566"/>
      <c r="AF256" s="2566"/>
      <c r="AG256" s="2566"/>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5">
        <v>1.1499999999999999</v>
      </c>
      <c r="AC257" s="2575"/>
      <c r="AD257" s="2575"/>
      <c r="AE257" s="2575"/>
      <c r="AF257" s="2575"/>
      <c r="AG257" s="257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2">
        <f>PV(AB256/12,AB255*12,-AB253/12, ,0)</f>
        <v>0</v>
      </c>
      <c r="AC259" s="2583"/>
      <c r="AD259" s="2583"/>
      <c r="AE259" s="2583"/>
      <c r="AF259" s="2583"/>
      <c r="AG259" s="2584"/>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6">
        <f>IFERROR(('Sources and Uses Budget'!D105/'Sources and Uses Budget'!B105),0)</f>
        <v>0</v>
      </c>
      <c r="AC265" s="2587"/>
      <c r="AD265" s="2587"/>
      <c r="AE265" s="2587"/>
      <c r="AF265" s="2587"/>
      <c r="AG265" s="258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3">
        <f>AD210*(1-AB265)</f>
        <v>0</v>
      </c>
      <c r="AH267" s="2443"/>
      <c r="AI267" s="2443"/>
      <c r="AJ267" s="2443"/>
      <c r="AK267" s="2443"/>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3">
        <f>'Sources and Uses Budget'!C105</f>
        <v>87126172</v>
      </c>
      <c r="AH268" s="2443"/>
      <c r="AI268" s="2443"/>
      <c r="AJ268" s="2443"/>
      <c r="AK268" s="244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8">
        <f>ROUNDDOWN(IF(AND(C305="Yes",AK83=10),((AG267*2)/AG268),AG267/AG268),2)</f>
        <v>0</v>
      </c>
      <c r="AH269" s="2578"/>
      <c r="AI269" s="2578"/>
      <c r="AJ269" s="2578"/>
      <c r="AK269" s="2578"/>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68">
        <f>IFERROR(IF(AG269=0,0,IF((AG269*100)&gt;8,8,(AG269*100))),0)</f>
        <v>0</v>
      </c>
      <c r="AL272" s="2568"/>
      <c r="AM272" s="2569"/>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9" t="s">
        <v>544</v>
      </c>
      <c r="D279" s="2419"/>
      <c r="E279" s="546"/>
      <c r="F279" s="2406" t="s">
        <v>2568</v>
      </c>
      <c r="G279" s="2407"/>
      <c r="H279" s="2407"/>
      <c r="I279" s="2407"/>
      <c r="J279" s="2407"/>
      <c r="K279" s="2407"/>
      <c r="L279" s="2407"/>
      <c r="M279" s="2407"/>
      <c r="N279" s="2407"/>
      <c r="O279" s="2407"/>
      <c r="P279" s="2407"/>
      <c r="Q279" s="2407"/>
      <c r="R279" s="2407"/>
      <c r="S279" s="2407"/>
      <c r="T279" s="2407"/>
      <c r="U279" s="2407"/>
      <c r="V279" s="2407"/>
      <c r="W279" s="2407"/>
      <c r="X279" s="2407"/>
      <c r="Y279" s="2407"/>
      <c r="Z279" s="2407"/>
      <c r="AA279" s="2407"/>
      <c r="AB279" s="2407"/>
      <c r="AC279" s="2407"/>
      <c r="AD279" s="2408"/>
      <c r="AE279" s="549"/>
      <c r="AF279" s="633"/>
      <c r="AG279" s="2576" t="s">
        <v>1355</v>
      </c>
      <c r="AH279" s="2576"/>
      <c r="AI279" s="2576"/>
      <c r="AJ279" s="2576"/>
      <c r="AK279" s="549"/>
      <c r="AL279" s="549"/>
      <c r="AM279" s="549"/>
      <c r="AO279" s="549"/>
    </row>
    <row r="280" spans="1:52" ht="13.75" customHeight="1">
      <c r="A280" s="549"/>
      <c r="B280" s="594"/>
      <c r="C280" s="634"/>
      <c r="D280" s="549"/>
      <c r="E280" s="546"/>
      <c r="F280" s="2409"/>
      <c r="G280" s="2410"/>
      <c r="H280" s="2410"/>
      <c r="I280" s="2410"/>
      <c r="J280" s="2410"/>
      <c r="K280" s="2410"/>
      <c r="L280" s="2410"/>
      <c r="M280" s="2410"/>
      <c r="N280" s="2410"/>
      <c r="O280" s="2410"/>
      <c r="P280" s="2410"/>
      <c r="Q280" s="2410"/>
      <c r="R280" s="2410"/>
      <c r="S280" s="2410"/>
      <c r="T280" s="2410"/>
      <c r="U280" s="2410"/>
      <c r="V280" s="2410"/>
      <c r="W280" s="2410"/>
      <c r="X280" s="2410"/>
      <c r="Y280" s="2410"/>
      <c r="Z280" s="2410"/>
      <c r="AA280" s="2410"/>
      <c r="AB280" s="2410"/>
      <c r="AC280" s="2410"/>
      <c r="AD280" s="2411"/>
      <c r="AE280" s="549"/>
      <c r="AF280" s="633"/>
      <c r="AG280" s="633"/>
      <c r="AH280" s="633"/>
      <c r="AI280" s="633"/>
      <c r="AJ280" s="549"/>
      <c r="AK280" s="549"/>
      <c r="AL280" s="549"/>
      <c r="AM280" s="549"/>
      <c r="AO280" s="549"/>
    </row>
    <row r="281" spans="1:52" ht="13.75" customHeight="1">
      <c r="A281" s="549"/>
      <c r="B281" s="594"/>
      <c r="C281" s="634"/>
      <c r="D281" s="549"/>
      <c r="E281" s="546"/>
      <c r="F281" s="2409"/>
      <c r="G281" s="2410"/>
      <c r="H281" s="2410"/>
      <c r="I281" s="2410"/>
      <c r="J281" s="2410"/>
      <c r="K281" s="2410"/>
      <c r="L281" s="2410"/>
      <c r="M281" s="2410"/>
      <c r="N281" s="2410"/>
      <c r="O281" s="2410"/>
      <c r="P281" s="2410"/>
      <c r="Q281" s="2410"/>
      <c r="R281" s="2410"/>
      <c r="S281" s="2410"/>
      <c r="T281" s="2410"/>
      <c r="U281" s="2410"/>
      <c r="V281" s="2410"/>
      <c r="W281" s="2410"/>
      <c r="X281" s="2410"/>
      <c r="Y281" s="2410"/>
      <c r="Z281" s="2410"/>
      <c r="AA281" s="2410"/>
      <c r="AB281" s="2410"/>
      <c r="AC281" s="2410"/>
      <c r="AD281" s="2411"/>
      <c r="AE281" s="549"/>
      <c r="AF281" s="633"/>
      <c r="AG281" s="633"/>
      <c r="AH281" s="633"/>
      <c r="AI281" s="633"/>
      <c r="AJ281" s="549"/>
      <c r="AK281" s="549"/>
      <c r="AL281" s="549"/>
      <c r="AM281" s="549"/>
      <c r="AO281" s="549"/>
    </row>
    <row r="282" spans="1:52" ht="13.75" customHeight="1">
      <c r="A282" s="549"/>
      <c r="B282" s="594"/>
      <c r="C282" s="634"/>
      <c r="D282" s="549"/>
      <c r="E282" s="546"/>
      <c r="F282" s="2409"/>
      <c r="G282" s="2410"/>
      <c r="H282" s="2410"/>
      <c r="I282" s="2410"/>
      <c r="J282" s="2410"/>
      <c r="K282" s="2410"/>
      <c r="L282" s="2410"/>
      <c r="M282" s="2410"/>
      <c r="N282" s="2410"/>
      <c r="O282" s="2410"/>
      <c r="P282" s="2410"/>
      <c r="Q282" s="2410"/>
      <c r="R282" s="2410"/>
      <c r="S282" s="2410"/>
      <c r="T282" s="2410"/>
      <c r="U282" s="2410"/>
      <c r="V282" s="2410"/>
      <c r="W282" s="2410"/>
      <c r="X282" s="2410"/>
      <c r="Y282" s="2410"/>
      <c r="Z282" s="2410"/>
      <c r="AA282" s="2410"/>
      <c r="AB282" s="2410"/>
      <c r="AC282" s="2410"/>
      <c r="AD282" s="2411"/>
      <c r="AE282" s="549"/>
      <c r="AF282" s="633"/>
      <c r="AG282" s="633"/>
      <c r="AH282" s="633"/>
      <c r="AI282" s="633"/>
      <c r="AJ282" s="549"/>
      <c r="AK282" s="549"/>
      <c r="AL282" s="549"/>
      <c r="AM282" s="549"/>
      <c r="AO282" s="549"/>
    </row>
    <row r="283" spans="1:52" ht="13.75" customHeight="1">
      <c r="A283" s="549"/>
      <c r="B283" s="594"/>
      <c r="C283" s="634"/>
      <c r="D283" s="549"/>
      <c r="E283" s="546"/>
      <c r="F283" s="2409"/>
      <c r="G283" s="2410"/>
      <c r="H283" s="2410"/>
      <c r="I283" s="2410"/>
      <c r="J283" s="2410"/>
      <c r="K283" s="2410"/>
      <c r="L283" s="2410"/>
      <c r="M283" s="2410"/>
      <c r="N283" s="2410"/>
      <c r="O283" s="2410"/>
      <c r="P283" s="2410"/>
      <c r="Q283" s="2410"/>
      <c r="R283" s="2410"/>
      <c r="S283" s="2410"/>
      <c r="T283" s="2410"/>
      <c r="U283" s="2410"/>
      <c r="V283" s="2410"/>
      <c r="W283" s="2410"/>
      <c r="X283" s="2410"/>
      <c r="Y283" s="2410"/>
      <c r="Z283" s="2410"/>
      <c r="AA283" s="2410"/>
      <c r="AB283" s="2410"/>
      <c r="AC283" s="2410"/>
      <c r="AD283" s="2411"/>
      <c r="AE283" s="549"/>
      <c r="AF283" s="633"/>
      <c r="AG283" s="633"/>
      <c r="AH283" s="633"/>
      <c r="AI283" s="633"/>
      <c r="AJ283" s="549"/>
      <c r="AK283" s="549"/>
      <c r="AL283" s="549"/>
      <c r="AM283" s="549"/>
      <c r="AO283" s="549"/>
    </row>
    <row r="284" spans="1:52">
      <c r="A284" s="549"/>
      <c r="B284" s="594"/>
      <c r="C284" s="634"/>
      <c r="D284" s="549"/>
      <c r="E284" s="546"/>
      <c r="F284" s="2409"/>
      <c r="G284" s="2410"/>
      <c r="H284" s="2410"/>
      <c r="I284" s="2410"/>
      <c r="J284" s="2410"/>
      <c r="K284" s="2410"/>
      <c r="L284" s="2410"/>
      <c r="M284" s="2410"/>
      <c r="N284" s="2410"/>
      <c r="O284" s="2410"/>
      <c r="P284" s="2410"/>
      <c r="Q284" s="2410"/>
      <c r="R284" s="2410"/>
      <c r="S284" s="2410"/>
      <c r="T284" s="2410"/>
      <c r="U284" s="2410"/>
      <c r="V284" s="2410"/>
      <c r="W284" s="2410"/>
      <c r="X284" s="2410"/>
      <c r="Y284" s="2410"/>
      <c r="Z284" s="2410"/>
      <c r="AA284" s="2410"/>
      <c r="AB284" s="2410"/>
      <c r="AC284" s="2410"/>
      <c r="AD284" s="2411"/>
      <c r="AE284" s="549"/>
      <c r="AF284" s="633"/>
      <c r="AG284" s="633"/>
      <c r="AH284" s="633"/>
      <c r="AI284" s="633"/>
      <c r="AJ284" s="549"/>
      <c r="AK284" s="549"/>
      <c r="AL284" s="549"/>
      <c r="AM284" s="549"/>
      <c r="AO284" s="549"/>
      <c r="AP284" s="635"/>
    </row>
    <row r="285" spans="1:52">
      <c r="A285" s="549"/>
      <c r="B285" s="594"/>
      <c r="C285" s="634"/>
      <c r="D285" s="549"/>
      <c r="E285" s="546"/>
      <c r="F285" s="2409"/>
      <c r="G285" s="2410"/>
      <c r="H285" s="2410"/>
      <c r="I285" s="2410"/>
      <c r="J285" s="2410"/>
      <c r="K285" s="2410"/>
      <c r="L285" s="2410"/>
      <c r="M285" s="2410"/>
      <c r="N285" s="2410"/>
      <c r="O285" s="2410"/>
      <c r="P285" s="2410"/>
      <c r="Q285" s="2410"/>
      <c r="R285" s="2410"/>
      <c r="S285" s="2410"/>
      <c r="T285" s="2410"/>
      <c r="U285" s="2410"/>
      <c r="V285" s="2410"/>
      <c r="W285" s="2410"/>
      <c r="X285" s="2410"/>
      <c r="Y285" s="2410"/>
      <c r="Z285" s="2410"/>
      <c r="AA285" s="2410"/>
      <c r="AB285" s="2410"/>
      <c r="AC285" s="2410"/>
      <c r="AD285" s="2411"/>
      <c r="AE285" s="549"/>
      <c r="AF285" s="633"/>
      <c r="AG285" s="633"/>
      <c r="AH285" s="633"/>
      <c r="AI285" s="633"/>
      <c r="AJ285" s="549"/>
      <c r="AK285" s="549"/>
      <c r="AL285" s="549"/>
      <c r="AM285" s="549"/>
      <c r="AO285" s="549"/>
      <c r="AP285" s="635"/>
    </row>
    <row r="286" spans="1:52" ht="13.75" customHeight="1">
      <c r="A286" s="549"/>
      <c r="B286" s="594"/>
      <c r="C286" s="2577"/>
      <c r="D286" s="2577"/>
      <c r="E286" s="546"/>
      <c r="F286" s="2412"/>
      <c r="G286" s="2413"/>
      <c r="H286" s="2413"/>
      <c r="I286" s="2413"/>
      <c r="J286" s="2413"/>
      <c r="K286" s="2413"/>
      <c r="L286" s="2413"/>
      <c r="M286" s="2413"/>
      <c r="N286" s="2413"/>
      <c r="O286" s="2413"/>
      <c r="P286" s="2413"/>
      <c r="Q286" s="2413"/>
      <c r="R286" s="2413"/>
      <c r="S286" s="2413"/>
      <c r="T286" s="2413"/>
      <c r="U286" s="2413"/>
      <c r="V286" s="2413"/>
      <c r="W286" s="2413"/>
      <c r="X286" s="2413"/>
      <c r="Y286" s="2413"/>
      <c r="Z286" s="2413"/>
      <c r="AA286" s="2413"/>
      <c r="AB286" s="2413"/>
      <c r="AC286" s="2413"/>
      <c r="AD286" s="2414"/>
      <c r="AE286" s="549"/>
      <c r="AF286" s="633"/>
      <c r="AG286" s="2576"/>
      <c r="AH286" s="2576"/>
      <c r="AI286" s="2576"/>
      <c r="AJ286" s="2576"/>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8" t="s">
        <v>2575</v>
      </c>
      <c r="C289" s="2448"/>
      <c r="D289" s="2448"/>
      <c r="E289" s="2448"/>
      <c r="F289" s="2448"/>
      <c r="G289" s="2448"/>
      <c r="H289" s="2448"/>
      <c r="I289" s="2448"/>
      <c r="J289" s="2448"/>
      <c r="K289" s="2448"/>
      <c r="L289" s="2448"/>
      <c r="M289" s="2448"/>
      <c r="N289" s="2448"/>
      <c r="O289" s="2448"/>
      <c r="P289" s="2448"/>
      <c r="Q289" s="2448"/>
      <c r="R289" s="2448"/>
      <c r="S289" s="2448"/>
      <c r="T289" s="2448"/>
      <c r="U289" s="2448"/>
      <c r="V289" s="2448"/>
      <c r="W289" s="2448"/>
      <c r="X289" s="2448"/>
      <c r="Y289" s="2448"/>
      <c r="Z289" s="2448"/>
      <c r="AA289" s="2448"/>
      <c r="AB289" s="2448"/>
      <c r="AC289" s="2448"/>
      <c r="AD289" s="2448"/>
      <c r="AE289" s="2448"/>
      <c r="AF289" s="2448"/>
      <c r="AG289" s="2448"/>
      <c r="AH289" s="2448"/>
      <c r="AI289" s="2448"/>
      <c r="AJ289" s="2448"/>
      <c r="AK289" s="2448"/>
      <c r="AL289" s="2448"/>
      <c r="AM289" s="549"/>
      <c r="AN289" s="73"/>
    </row>
    <row r="290" spans="1:49">
      <c r="A290" s="549"/>
      <c r="B290" s="2448"/>
      <c r="C290" s="2448"/>
      <c r="D290" s="2448"/>
      <c r="E290" s="2448"/>
      <c r="F290" s="2448"/>
      <c r="G290" s="2448"/>
      <c r="H290" s="2448"/>
      <c r="I290" s="2448"/>
      <c r="J290" s="2448"/>
      <c r="K290" s="2448"/>
      <c r="L290" s="2448"/>
      <c r="M290" s="2448"/>
      <c r="N290" s="2448"/>
      <c r="O290" s="2448"/>
      <c r="P290" s="2448"/>
      <c r="Q290" s="2448"/>
      <c r="R290" s="2448"/>
      <c r="S290" s="2448"/>
      <c r="T290" s="2448"/>
      <c r="U290" s="2448"/>
      <c r="V290" s="2448"/>
      <c r="W290" s="2448"/>
      <c r="X290" s="2448"/>
      <c r="Y290" s="2448"/>
      <c r="Z290" s="2448"/>
      <c r="AA290" s="2448"/>
      <c r="AB290" s="2448"/>
      <c r="AC290" s="2448"/>
      <c r="AD290" s="2448"/>
      <c r="AE290" s="2448"/>
      <c r="AF290" s="2448"/>
      <c r="AG290" s="2448"/>
      <c r="AH290" s="2448"/>
      <c r="AI290" s="2448"/>
      <c r="AJ290" s="2448"/>
      <c r="AK290" s="2448"/>
      <c r="AL290" s="2448"/>
      <c r="AM290" s="549"/>
      <c r="AN290" s="73"/>
    </row>
    <row r="291" spans="1:49">
      <c r="A291" s="549"/>
      <c r="B291" s="2448"/>
      <c r="C291" s="2448"/>
      <c r="D291" s="2448"/>
      <c r="E291" s="2448"/>
      <c r="F291" s="2448"/>
      <c r="G291" s="2448"/>
      <c r="H291" s="2448"/>
      <c r="I291" s="2448"/>
      <c r="J291" s="2448"/>
      <c r="K291" s="2448"/>
      <c r="L291" s="2448"/>
      <c r="M291" s="2448"/>
      <c r="N291" s="2448"/>
      <c r="O291" s="2448"/>
      <c r="P291" s="2448"/>
      <c r="Q291" s="2448"/>
      <c r="R291" s="2448"/>
      <c r="S291" s="2448"/>
      <c r="T291" s="2448"/>
      <c r="U291" s="2448"/>
      <c r="V291" s="2448"/>
      <c r="W291" s="2448"/>
      <c r="X291" s="2448"/>
      <c r="Y291" s="2448"/>
      <c r="Z291" s="2448"/>
      <c r="AA291" s="2448"/>
      <c r="AB291" s="2448"/>
      <c r="AC291" s="2448"/>
      <c r="AD291" s="2448"/>
      <c r="AE291" s="2448"/>
      <c r="AF291" s="2448"/>
      <c r="AG291" s="2448"/>
      <c r="AH291" s="2448"/>
      <c r="AI291" s="2448"/>
      <c r="AJ291" s="2448"/>
      <c r="AK291" s="2448"/>
      <c r="AL291" s="2448"/>
      <c r="AM291" s="549"/>
      <c r="AN291" s="73"/>
    </row>
    <row r="292" spans="1:49">
      <c r="A292" s="549"/>
      <c r="B292" s="2448"/>
      <c r="C292" s="2448"/>
      <c r="D292" s="2448"/>
      <c r="E292" s="2448"/>
      <c r="F292" s="2448"/>
      <c r="G292" s="2448"/>
      <c r="H292" s="2448"/>
      <c r="I292" s="2448"/>
      <c r="J292" s="2448"/>
      <c r="K292" s="2448"/>
      <c r="L292" s="2448"/>
      <c r="M292" s="2448"/>
      <c r="N292" s="2448"/>
      <c r="O292" s="2448"/>
      <c r="P292" s="2448"/>
      <c r="Q292" s="2448"/>
      <c r="R292" s="2448"/>
      <c r="S292" s="2448"/>
      <c r="T292" s="2448"/>
      <c r="U292" s="2448"/>
      <c r="V292" s="2448"/>
      <c r="W292" s="2448"/>
      <c r="X292" s="2448"/>
      <c r="Y292" s="2448"/>
      <c r="Z292" s="2448"/>
      <c r="AA292" s="2448"/>
      <c r="AB292" s="2448"/>
      <c r="AC292" s="2448"/>
      <c r="AD292" s="2448"/>
      <c r="AE292" s="2448"/>
      <c r="AF292" s="2448"/>
      <c r="AG292" s="2448"/>
      <c r="AH292" s="2448"/>
      <c r="AI292" s="2448"/>
      <c r="AJ292" s="2448"/>
      <c r="AK292" s="2448"/>
      <c r="AL292" s="2448"/>
      <c r="AM292" s="549"/>
      <c r="AN292" s="73"/>
    </row>
    <row r="293" spans="1:49">
      <c r="A293" s="549"/>
      <c r="B293" s="2448"/>
      <c r="C293" s="2448"/>
      <c r="D293" s="2448"/>
      <c r="E293" s="2448"/>
      <c r="F293" s="2448"/>
      <c r="G293" s="2448"/>
      <c r="H293" s="2448"/>
      <c r="I293" s="2448"/>
      <c r="J293" s="2448"/>
      <c r="K293" s="2448"/>
      <c r="L293" s="2448"/>
      <c r="M293" s="2448"/>
      <c r="N293" s="2448"/>
      <c r="O293" s="2448"/>
      <c r="P293" s="2448"/>
      <c r="Q293" s="2448"/>
      <c r="R293" s="2448"/>
      <c r="S293" s="2448"/>
      <c r="T293" s="2448"/>
      <c r="U293" s="2448"/>
      <c r="V293" s="2448"/>
      <c r="W293" s="2448"/>
      <c r="X293" s="2448"/>
      <c r="Y293" s="2448"/>
      <c r="Z293" s="2448"/>
      <c r="AA293" s="2448"/>
      <c r="AB293" s="2448"/>
      <c r="AC293" s="2448"/>
      <c r="AD293" s="2448"/>
      <c r="AE293" s="2448"/>
      <c r="AF293" s="2448"/>
      <c r="AG293" s="2448"/>
      <c r="AH293" s="2448"/>
      <c r="AI293" s="2448"/>
      <c r="AJ293" s="2448"/>
      <c r="AK293" s="2448"/>
      <c r="AL293" s="2448"/>
      <c r="AM293" s="549"/>
      <c r="AN293" s="73"/>
    </row>
    <row r="294" spans="1:49">
      <c r="A294" s="549"/>
      <c r="B294" s="2448"/>
      <c r="C294" s="2448"/>
      <c r="D294" s="2448"/>
      <c r="E294" s="2448"/>
      <c r="F294" s="2448"/>
      <c r="G294" s="2448"/>
      <c r="H294" s="2448"/>
      <c r="I294" s="2448"/>
      <c r="J294" s="2448"/>
      <c r="K294" s="2448"/>
      <c r="L294" s="2448"/>
      <c r="M294" s="2448"/>
      <c r="N294" s="2448"/>
      <c r="O294" s="2448"/>
      <c r="P294" s="2448"/>
      <c r="Q294" s="2448"/>
      <c r="R294" s="2448"/>
      <c r="S294" s="2448"/>
      <c r="T294" s="2448"/>
      <c r="U294" s="2448"/>
      <c r="V294" s="2448"/>
      <c r="W294" s="2448"/>
      <c r="X294" s="2448"/>
      <c r="Y294" s="2448"/>
      <c r="Z294" s="2448"/>
      <c r="AA294" s="2448"/>
      <c r="AB294" s="2448"/>
      <c r="AC294" s="2448"/>
      <c r="AD294" s="2448"/>
      <c r="AE294" s="2448"/>
      <c r="AF294" s="2448"/>
      <c r="AG294" s="2448"/>
      <c r="AH294" s="2448"/>
      <c r="AI294" s="2448"/>
      <c r="AJ294" s="2448"/>
      <c r="AK294" s="2448"/>
      <c r="AL294" s="2448"/>
      <c r="AM294" s="549"/>
      <c r="AN294" s="73"/>
    </row>
    <row r="295" spans="1:49">
      <c r="A295" s="549"/>
      <c r="B295" s="2448"/>
      <c r="C295" s="2448"/>
      <c r="D295" s="2448"/>
      <c r="E295" s="2448"/>
      <c r="F295" s="2448"/>
      <c r="G295" s="2448"/>
      <c r="H295" s="2448"/>
      <c r="I295" s="2448"/>
      <c r="J295" s="2448"/>
      <c r="K295" s="2448"/>
      <c r="L295" s="2448"/>
      <c r="M295" s="2448"/>
      <c r="N295" s="2448"/>
      <c r="O295" s="2448"/>
      <c r="P295" s="2448"/>
      <c r="Q295" s="2448"/>
      <c r="R295" s="2448"/>
      <c r="S295" s="2448"/>
      <c r="T295" s="2448"/>
      <c r="U295" s="2448"/>
      <c r="V295" s="2448"/>
      <c r="W295" s="2448"/>
      <c r="X295" s="2448"/>
      <c r="Y295" s="2448"/>
      <c r="Z295" s="2448"/>
      <c r="AA295" s="2448"/>
      <c r="AB295" s="2448"/>
      <c r="AC295" s="2448"/>
      <c r="AD295" s="2448"/>
      <c r="AE295" s="2448"/>
      <c r="AF295" s="2448"/>
      <c r="AG295" s="2448"/>
      <c r="AH295" s="2448"/>
      <c r="AI295" s="2448"/>
      <c r="AJ295" s="2448"/>
      <c r="AK295" s="2448"/>
      <c r="AL295" s="2448"/>
      <c r="AM295" s="549"/>
      <c r="AN295" s="73"/>
    </row>
    <row r="296" spans="1:49">
      <c r="A296" s="549"/>
      <c r="B296" s="2448"/>
      <c r="C296" s="2448"/>
      <c r="D296" s="2448"/>
      <c r="E296" s="2448"/>
      <c r="F296" s="2448"/>
      <c r="G296" s="2448"/>
      <c r="H296" s="2448"/>
      <c r="I296" s="2448"/>
      <c r="J296" s="2448"/>
      <c r="K296" s="2448"/>
      <c r="L296" s="2448"/>
      <c r="M296" s="2448"/>
      <c r="N296" s="2448"/>
      <c r="O296" s="2448"/>
      <c r="P296" s="2448"/>
      <c r="Q296" s="2448"/>
      <c r="R296" s="2448"/>
      <c r="S296" s="2448"/>
      <c r="T296" s="2448"/>
      <c r="U296" s="2448"/>
      <c r="V296" s="2448"/>
      <c r="W296" s="2448"/>
      <c r="X296" s="2448"/>
      <c r="Y296" s="2448"/>
      <c r="Z296" s="2448"/>
      <c r="AA296" s="2448"/>
      <c r="AB296" s="2448"/>
      <c r="AC296" s="2448"/>
      <c r="AD296" s="2448"/>
      <c r="AE296" s="2448"/>
      <c r="AF296" s="2448"/>
      <c r="AG296" s="2448"/>
      <c r="AH296" s="2448"/>
      <c r="AI296" s="2448"/>
      <c r="AJ296" s="2448"/>
      <c r="AK296" s="2448"/>
      <c r="AL296" s="244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68">
        <f>IF($C$279="yes",10,0)</f>
        <v>10</v>
      </c>
      <c r="AL298" s="2568"/>
      <c r="AM298" s="2569"/>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1367</v>
      </c>
      <c r="B301" s="538" t="s">
        <v>2569</v>
      </c>
      <c r="AH301" s="589" t="s">
        <v>1306</v>
      </c>
    </row>
    <row r="302" spans="1:49" ht="15" customHeight="1">
      <c r="B302" s="539"/>
    </row>
    <row r="303" spans="1:49" ht="15" customHeight="1">
      <c r="B303" s="539" t="s">
        <v>1715</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7" t="s">
        <v>1372</v>
      </c>
      <c r="B305" s="1647"/>
      <c r="C305" s="2405" t="s">
        <v>544</v>
      </c>
      <c r="D305" s="2419"/>
      <c r="E305" s="546"/>
      <c r="F305" s="2570" t="s">
        <v>1373</v>
      </c>
      <c r="G305" s="2571"/>
      <c r="H305" s="2571"/>
      <c r="I305" s="2571"/>
      <c r="J305" s="2571"/>
      <c r="K305" s="2571"/>
      <c r="L305" s="2571"/>
      <c r="M305" s="2571"/>
      <c r="N305" s="2571"/>
      <c r="O305" s="2571"/>
      <c r="P305" s="2571"/>
      <c r="Q305" s="2571"/>
      <c r="R305" s="2571"/>
      <c r="S305" s="2571"/>
      <c r="T305" s="2571"/>
      <c r="U305" s="2571"/>
      <c r="V305" s="2571"/>
      <c r="W305" s="2571"/>
      <c r="X305" s="2571"/>
      <c r="Y305" s="2571"/>
      <c r="Z305" s="2571"/>
      <c r="AA305" s="2571"/>
      <c r="AB305" s="2571"/>
      <c r="AC305" s="2571"/>
      <c r="AD305" s="2572"/>
      <c r="AE305" s="640"/>
      <c r="AF305" s="549"/>
      <c r="AG305" s="2573" t="s">
        <v>1980</v>
      </c>
      <c r="AH305" s="2573"/>
      <c r="AI305" s="2573"/>
      <c r="AJ305" s="2573"/>
      <c r="AK305" s="2573"/>
      <c r="AL305" s="549"/>
      <c r="AM305" s="549"/>
      <c r="AN305" s="73"/>
      <c r="AO305" s="14"/>
      <c r="AP305" s="30"/>
      <c r="AS305" s="568"/>
      <c r="AT305" s="568"/>
      <c r="AU305" s="568"/>
      <c r="AV305" s="32"/>
      <c r="AW305" s="32"/>
    </row>
    <row r="306" spans="1:49" ht="13">
      <c r="A306" s="638"/>
      <c r="B306" s="594"/>
      <c r="F306" s="2439"/>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44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9"/>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c r="AA307" s="2397"/>
      <c r="AB307" s="2397"/>
      <c r="AC307" s="2397"/>
      <c r="AD307" s="244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9" t="s">
        <v>1985</v>
      </c>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c r="AA308" s="2397"/>
      <c r="AB308" s="2397"/>
      <c r="AC308" s="2397"/>
      <c r="AD308" s="2440"/>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ht="13">
      <c r="A309" s="638"/>
      <c r="B309" s="594"/>
      <c r="F309" s="2439"/>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c r="AA309" s="2397"/>
      <c r="AB309" s="2397"/>
      <c r="AC309" s="2397"/>
      <c r="AD309" s="244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9" t="s">
        <v>1374</v>
      </c>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c r="AA310" s="2397"/>
      <c r="AB310" s="2397"/>
      <c r="AC310" s="2397"/>
      <c r="AD310" s="244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9"/>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44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9" t="s">
        <v>1375</v>
      </c>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44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1"/>
      <c r="G313" s="2442"/>
      <c r="H313" s="2442"/>
      <c r="I313" s="2442"/>
      <c r="J313" s="2442"/>
      <c r="K313" s="2442"/>
      <c r="L313" s="2442"/>
      <c r="M313" s="2442"/>
      <c r="N313" s="2442"/>
      <c r="O313" s="2442"/>
      <c r="P313" s="2442"/>
      <c r="Q313" s="2442"/>
      <c r="R313" s="2442"/>
      <c r="S313" s="2442"/>
      <c r="T313" s="2442"/>
      <c r="U313" s="2442"/>
      <c r="V313" s="2442"/>
      <c r="W313" s="2442"/>
      <c r="X313" s="2442"/>
      <c r="Y313" s="2442"/>
      <c r="Z313" s="2442"/>
      <c r="AA313" s="2442"/>
      <c r="AB313" s="2442"/>
      <c r="AC313" s="2442"/>
      <c r="AD313" s="256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7" t="s">
        <v>1376</v>
      </c>
      <c r="B315" s="1647"/>
      <c r="C315" s="2419" t="s">
        <v>590</v>
      </c>
      <c r="D315" s="2419"/>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9" t="s">
        <v>1981</v>
      </c>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c r="AA316" s="2397"/>
      <c r="AB316" s="2397"/>
      <c r="AC316" s="2397"/>
      <c r="AD316" s="2440"/>
      <c r="AE316" s="550"/>
      <c r="AF316" s="550"/>
      <c r="AG316" s="550"/>
      <c r="AH316" s="550"/>
      <c r="AI316" s="550"/>
      <c r="AJ316" s="549"/>
      <c r="AK316" s="549"/>
      <c r="AL316" s="549"/>
      <c r="AM316" s="549"/>
      <c r="AR316" s="644"/>
    </row>
    <row r="317" spans="1:49" ht="15" customHeight="1">
      <c r="A317" s="549"/>
      <c r="B317" s="550"/>
      <c r="C317" s="549"/>
      <c r="D317" s="550"/>
      <c r="E317" s="549"/>
      <c r="F317" s="2439"/>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c r="AA317" s="2397"/>
      <c r="AB317" s="2397"/>
      <c r="AC317" s="2397"/>
      <c r="AD317" s="2440"/>
      <c r="AE317" s="550"/>
      <c r="AF317" s="550"/>
      <c r="AG317" s="550"/>
      <c r="AH317" s="550"/>
      <c r="AI317" s="550"/>
      <c r="AJ317" s="549"/>
      <c r="AK317" s="549"/>
      <c r="AL317" s="549"/>
      <c r="AM317" s="549"/>
      <c r="AR317" s="644"/>
    </row>
    <row r="318" spans="1:49">
      <c r="A318" s="549"/>
      <c r="B318" s="550"/>
      <c r="C318" s="549"/>
      <c r="D318" s="550"/>
      <c r="E318" s="549"/>
      <c r="F318" s="2439"/>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c r="AA318" s="2397"/>
      <c r="AB318" s="2397"/>
      <c r="AC318" s="2397"/>
      <c r="AD318" s="244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1"/>
      <c r="G319" s="2442"/>
      <c r="H319" s="2442"/>
      <c r="I319" s="2442"/>
      <c r="J319" s="2442"/>
      <c r="K319" s="2442"/>
      <c r="L319" s="2442"/>
      <c r="M319" s="2442"/>
      <c r="N319" s="2442"/>
      <c r="O319" s="2442"/>
      <c r="P319" s="2442"/>
      <c r="Q319" s="2442"/>
      <c r="R319" s="2442"/>
      <c r="S319" s="2442"/>
      <c r="T319" s="2442"/>
      <c r="U319" s="2442"/>
      <c r="V319" s="2442"/>
      <c r="W319" s="2442"/>
      <c r="X319" s="2442"/>
      <c r="Y319" s="2442"/>
      <c r="Z319" s="2442"/>
      <c r="AA319" s="2442"/>
      <c r="AB319" s="2442"/>
      <c r="AC319" s="2442"/>
      <c r="AD319" s="256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47" t="s">
        <v>1379</v>
      </c>
      <c r="B323" s="1647"/>
      <c r="C323" s="2419" t="s">
        <v>590</v>
      </c>
      <c r="D323" s="2419"/>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t="13" hidden="1">
      <c r="A324" s="89"/>
      <c r="B324" s="89"/>
      <c r="C324" s="726"/>
      <c r="D324" s="726"/>
      <c r="E324" s="546"/>
      <c r="F324" s="2439" t="s">
        <v>1986</v>
      </c>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c r="AA324" s="2397"/>
      <c r="AB324" s="2397"/>
      <c r="AC324" s="2397"/>
      <c r="AD324" s="2440"/>
      <c r="AE324" s="550"/>
      <c r="AF324" s="550"/>
      <c r="AG324" s="539"/>
      <c r="AH324" s="550"/>
      <c r="AI324" s="550"/>
      <c r="AJ324" s="549"/>
      <c r="AK324" s="549"/>
      <c r="AL324" s="549"/>
      <c r="AM324" s="549"/>
      <c r="AN324" s="73"/>
      <c r="AO324" s="14"/>
      <c r="AP324" s="555" t="s">
        <v>1182</v>
      </c>
    </row>
    <row r="325" spans="1:44" hidden="1">
      <c r="F325" s="2439"/>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c r="AA325" s="2397"/>
      <c r="AB325" s="2397"/>
      <c r="AC325" s="2397"/>
      <c r="AD325" s="2440"/>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7" t="s">
        <v>1182</v>
      </c>
      <c r="G329" s="2548"/>
      <c r="H329" s="2548"/>
      <c r="I329" s="2548"/>
      <c r="J329" s="2548"/>
      <c r="K329" s="2548"/>
      <c r="L329" s="2548"/>
      <c r="M329" s="2548"/>
      <c r="N329" s="2548"/>
      <c r="O329" s="2548"/>
      <c r="P329" s="2548"/>
      <c r="Q329" s="2548"/>
      <c r="R329" s="2548"/>
      <c r="S329" s="2548"/>
      <c r="T329" s="2548"/>
      <c r="U329" s="2548"/>
      <c r="V329" s="2548"/>
      <c r="W329" s="2548"/>
      <c r="X329" s="2548"/>
      <c r="Y329" s="2548"/>
      <c r="Z329" s="2548"/>
      <c r="AA329" s="2548"/>
      <c r="AB329" s="2548"/>
      <c r="AC329" s="2548"/>
      <c r="AD329" s="2549"/>
      <c r="AE329" s="640"/>
      <c r="AF329" s="640"/>
      <c r="AG329" s="640"/>
      <c r="AH329" s="640"/>
      <c r="AI329" s="640"/>
      <c r="AJ329" s="640"/>
      <c r="AK329" s="640"/>
      <c r="AL329" s="549"/>
      <c r="AM329" s="549"/>
      <c r="AN329" s="73"/>
      <c r="AO329" s="14"/>
      <c r="AP329" s="30"/>
    </row>
    <row r="330" spans="1:44" ht="13" hidden="1">
      <c r="A330" s="549"/>
      <c r="B330" s="550"/>
      <c r="C330" s="726"/>
      <c r="D330" s="726"/>
      <c r="E330" s="546"/>
      <c r="F330" s="2547"/>
      <c r="G330" s="2548"/>
      <c r="H330" s="2548"/>
      <c r="I330" s="2548"/>
      <c r="J330" s="2548"/>
      <c r="K330" s="2548"/>
      <c r="L330" s="2548"/>
      <c r="M330" s="2548"/>
      <c r="N330" s="2548"/>
      <c r="O330" s="2548"/>
      <c r="P330" s="2548"/>
      <c r="Q330" s="2548"/>
      <c r="R330" s="2548"/>
      <c r="S330" s="2548"/>
      <c r="T330" s="2548"/>
      <c r="U330" s="2548"/>
      <c r="V330" s="2548"/>
      <c r="W330" s="2548"/>
      <c r="X330" s="2548"/>
      <c r="Y330" s="2548"/>
      <c r="Z330" s="2548"/>
      <c r="AA330" s="2548"/>
      <c r="AB330" s="2548"/>
      <c r="AC330" s="2548"/>
      <c r="AD330" s="2549"/>
      <c r="AE330" s="550"/>
      <c r="AF330" s="550"/>
      <c r="AG330" s="539"/>
      <c r="AH330" s="550"/>
      <c r="AI330" s="550"/>
      <c r="AJ330" s="549"/>
      <c r="AK330" s="549"/>
      <c r="AL330" s="549"/>
      <c r="AM330" s="549"/>
      <c r="AN330" s="73"/>
      <c r="AO330" s="14"/>
      <c r="AP330" s="30"/>
    </row>
    <row r="331" spans="1:44" ht="13" hidden="1">
      <c r="A331" s="549"/>
      <c r="B331" s="550"/>
      <c r="C331" s="726"/>
      <c r="D331" s="726"/>
      <c r="E331" s="546"/>
      <c r="F331" s="2547"/>
      <c r="G331" s="2548"/>
      <c r="H331" s="2548"/>
      <c r="I331" s="2548"/>
      <c r="J331" s="2548"/>
      <c r="K331" s="2548"/>
      <c r="L331" s="2548"/>
      <c r="M331" s="2548"/>
      <c r="N331" s="2548"/>
      <c r="O331" s="2548"/>
      <c r="P331" s="2548"/>
      <c r="Q331" s="2548"/>
      <c r="R331" s="2548"/>
      <c r="S331" s="2548"/>
      <c r="T331" s="2548"/>
      <c r="U331" s="2548"/>
      <c r="V331" s="2548"/>
      <c r="W331" s="2548"/>
      <c r="X331" s="2548"/>
      <c r="Y331" s="2548"/>
      <c r="Z331" s="2548"/>
      <c r="AA331" s="2548"/>
      <c r="AB331" s="2548"/>
      <c r="AC331" s="2548"/>
      <c r="AD331" s="2549"/>
      <c r="AE331" s="550"/>
      <c r="AF331" s="550"/>
      <c r="AG331" s="539"/>
      <c r="AH331" s="550"/>
      <c r="AI331" s="550"/>
      <c r="AJ331" s="549"/>
      <c r="AK331" s="549"/>
      <c r="AL331" s="549"/>
      <c r="AM331" s="549"/>
      <c r="AN331" s="73"/>
      <c r="AO331" s="14"/>
      <c r="AP331" s="30"/>
    </row>
    <row r="332" spans="1:44" ht="13" hidden="1">
      <c r="A332" s="549"/>
      <c r="B332" s="550"/>
      <c r="C332" s="726"/>
      <c r="D332" s="726"/>
      <c r="E332" s="546"/>
      <c r="F332" s="2547"/>
      <c r="G332" s="2548"/>
      <c r="H332" s="2548"/>
      <c r="I332" s="2548"/>
      <c r="J332" s="2548"/>
      <c r="K332" s="2548"/>
      <c r="L332" s="2548"/>
      <c r="M332" s="2548"/>
      <c r="N332" s="2548"/>
      <c r="O332" s="2548"/>
      <c r="P332" s="2548"/>
      <c r="Q332" s="2548"/>
      <c r="R332" s="2548"/>
      <c r="S332" s="2548"/>
      <c r="T332" s="2548"/>
      <c r="U332" s="2548"/>
      <c r="V332" s="2548"/>
      <c r="W332" s="2548"/>
      <c r="X332" s="2548"/>
      <c r="Y332" s="2548"/>
      <c r="Z332" s="2548"/>
      <c r="AA332" s="2548"/>
      <c r="AB332" s="2548"/>
      <c r="AC332" s="2548"/>
      <c r="AD332" s="2549"/>
      <c r="AE332" s="550"/>
      <c r="AF332" s="550"/>
      <c r="AG332" s="539"/>
      <c r="AH332" s="550"/>
      <c r="AI332" s="550"/>
      <c r="AJ332" s="549"/>
      <c r="AK332" s="549"/>
      <c r="AL332" s="549"/>
      <c r="AM332" s="549"/>
      <c r="AN332" s="73"/>
      <c r="AO332" s="14"/>
      <c r="AP332" s="30"/>
    </row>
    <row r="333" spans="1:44" ht="13" hidden="1">
      <c r="A333" s="549"/>
      <c r="B333" s="550"/>
      <c r="C333" s="726"/>
      <c r="D333" s="726"/>
      <c r="E333" s="546"/>
      <c r="F333" s="2550"/>
      <c r="G333" s="2551"/>
      <c r="H333" s="2551"/>
      <c r="I333" s="2551"/>
      <c r="J333" s="2551"/>
      <c r="K333" s="2551"/>
      <c r="L333" s="2551"/>
      <c r="M333" s="2551"/>
      <c r="N333" s="2551"/>
      <c r="O333" s="2551"/>
      <c r="P333" s="2551"/>
      <c r="Q333" s="2551"/>
      <c r="R333" s="2551"/>
      <c r="S333" s="2551"/>
      <c r="T333" s="2551"/>
      <c r="U333" s="2551"/>
      <c r="V333" s="2551"/>
      <c r="W333" s="2551"/>
      <c r="X333" s="2551"/>
      <c r="Y333" s="2551"/>
      <c r="Z333" s="2551"/>
      <c r="AA333" s="2551"/>
      <c r="AB333" s="2551"/>
      <c r="AC333" s="2551"/>
      <c r="AD333" s="2552"/>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53" t="s">
        <v>1182</v>
      </c>
      <c r="J337" s="2553"/>
      <c r="K337" s="2553"/>
      <c r="L337" s="2553"/>
      <c r="M337" s="2553"/>
      <c r="N337" s="2553"/>
      <c r="O337" s="2553"/>
      <c r="P337" s="2553"/>
      <c r="Q337" s="2553"/>
      <c r="R337" s="2553"/>
      <c r="S337" s="2553"/>
      <c r="T337" s="2553"/>
      <c r="U337" s="2553"/>
      <c r="V337" s="2553"/>
      <c r="W337" s="2553"/>
      <c r="X337" s="2553"/>
      <c r="Y337" s="2553"/>
      <c r="Z337" s="2553"/>
      <c r="AA337" s="2553"/>
      <c r="AB337" s="2553"/>
      <c r="AC337" s="2553"/>
      <c r="AD337" s="2554"/>
      <c r="AE337" s="550"/>
      <c r="AF337" s="550"/>
      <c r="AG337" s="539"/>
      <c r="AH337" s="550"/>
      <c r="AI337" s="550"/>
      <c r="AJ337" s="549"/>
      <c r="AK337" s="549"/>
      <c r="AL337" s="549"/>
      <c r="AM337" s="549"/>
      <c r="AN337" s="73"/>
      <c r="AO337" s="14"/>
      <c r="AP337" s="555" t="s">
        <v>1624</v>
      </c>
    </row>
    <row r="338" spans="1:42" ht="13" hidden="1">
      <c r="A338" s="549"/>
      <c r="B338" s="550"/>
      <c r="C338" s="726"/>
      <c r="D338" s="726"/>
      <c r="E338" s="546"/>
      <c r="F338" s="652"/>
      <c r="G338" s="573"/>
      <c r="H338" s="573"/>
      <c r="I338" s="2553"/>
      <c r="J338" s="2553"/>
      <c r="K338" s="2553"/>
      <c r="L338" s="2553"/>
      <c r="M338" s="2553"/>
      <c r="N338" s="2553"/>
      <c r="O338" s="2553"/>
      <c r="P338" s="2553"/>
      <c r="Q338" s="2553"/>
      <c r="R338" s="2553"/>
      <c r="S338" s="2553"/>
      <c r="T338" s="2553"/>
      <c r="U338" s="2553"/>
      <c r="V338" s="2553"/>
      <c r="W338" s="2553"/>
      <c r="X338" s="2553"/>
      <c r="Y338" s="2553"/>
      <c r="Z338" s="2553"/>
      <c r="AA338" s="2553"/>
      <c r="AB338" s="2553"/>
      <c r="AC338" s="2553"/>
      <c r="AD338" s="2554"/>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2553"/>
      <c r="J339" s="2553"/>
      <c r="K339" s="2553"/>
      <c r="L339" s="2553"/>
      <c r="M339" s="2553"/>
      <c r="N339" s="2553"/>
      <c r="O339" s="2553"/>
      <c r="P339" s="2553"/>
      <c r="Q339" s="2553"/>
      <c r="R339" s="2553"/>
      <c r="S339" s="2553"/>
      <c r="T339" s="2553"/>
      <c r="U339" s="2553"/>
      <c r="V339" s="2553"/>
      <c r="W339" s="2553"/>
      <c r="X339" s="2553"/>
      <c r="Y339" s="2553"/>
      <c r="Z339" s="2553"/>
      <c r="AA339" s="2553"/>
      <c r="AB339" s="2553"/>
      <c r="AC339" s="2553"/>
      <c r="AD339" s="2554"/>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2555"/>
      <c r="J340" s="2555"/>
      <c r="K340" s="2555"/>
      <c r="L340" s="2555"/>
      <c r="M340" s="2555"/>
      <c r="N340" s="2555"/>
      <c r="O340" s="2555"/>
      <c r="P340" s="2555"/>
      <c r="Q340" s="2555"/>
      <c r="R340" s="2555"/>
      <c r="S340" s="2555"/>
      <c r="T340" s="2555"/>
      <c r="U340" s="2555"/>
      <c r="V340" s="2555"/>
      <c r="W340" s="2555"/>
      <c r="X340" s="2555"/>
      <c r="Y340" s="2555"/>
      <c r="Z340" s="2555"/>
      <c r="AA340" s="2555"/>
      <c r="AB340" s="2555"/>
      <c r="AC340" s="2555"/>
      <c r="AD340" s="2556"/>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53" t="s">
        <v>1182</v>
      </c>
      <c r="J342" s="2553"/>
      <c r="K342" s="2553"/>
      <c r="L342" s="2553"/>
      <c r="M342" s="2553"/>
      <c r="N342" s="2553"/>
      <c r="O342" s="2553"/>
      <c r="P342" s="2553"/>
      <c r="Q342" s="2553"/>
      <c r="R342" s="2553"/>
      <c r="S342" s="2553"/>
      <c r="T342" s="2553"/>
      <c r="U342" s="2553"/>
      <c r="V342" s="2553"/>
      <c r="W342" s="2553"/>
      <c r="X342" s="2553"/>
      <c r="Y342" s="2553"/>
      <c r="Z342" s="2553"/>
      <c r="AA342" s="2553"/>
      <c r="AB342" s="2553"/>
      <c r="AC342" s="2553"/>
      <c r="AD342" s="2554"/>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53"/>
      <c r="J343" s="2553"/>
      <c r="K343" s="2553"/>
      <c r="L343" s="2553"/>
      <c r="M343" s="2553"/>
      <c r="N343" s="2553"/>
      <c r="O343" s="2553"/>
      <c r="P343" s="2553"/>
      <c r="Q343" s="2553"/>
      <c r="R343" s="2553"/>
      <c r="S343" s="2553"/>
      <c r="T343" s="2553"/>
      <c r="U343" s="2553"/>
      <c r="V343" s="2553"/>
      <c r="W343" s="2553"/>
      <c r="X343" s="2553"/>
      <c r="Y343" s="2553"/>
      <c r="Z343" s="2553"/>
      <c r="AA343" s="2553"/>
      <c r="AB343" s="2553"/>
      <c r="AC343" s="2553"/>
      <c r="AD343" s="2554"/>
      <c r="AE343" s="550"/>
      <c r="AF343" s="550"/>
      <c r="AG343" s="539"/>
      <c r="AH343" s="550"/>
      <c r="AI343" s="550"/>
      <c r="AJ343" s="549"/>
      <c r="AK343" s="549"/>
      <c r="AL343" s="549"/>
      <c r="AM343" s="549"/>
      <c r="AN343" s="73"/>
      <c r="AO343" s="14"/>
      <c r="AP343" s="555" t="s">
        <v>1182</v>
      </c>
    </row>
    <row r="344" spans="1:42" ht="13" hidden="1">
      <c r="A344" s="549"/>
      <c r="B344" s="550"/>
      <c r="C344" s="647"/>
      <c r="D344" s="647"/>
      <c r="E344" s="546"/>
      <c r="F344" s="653"/>
      <c r="G344" s="654"/>
      <c r="H344" s="654"/>
      <c r="I344" s="2555"/>
      <c r="J344" s="2555"/>
      <c r="K344" s="2555"/>
      <c r="L344" s="2555"/>
      <c r="M344" s="2555"/>
      <c r="N344" s="2555"/>
      <c r="O344" s="2555"/>
      <c r="P344" s="2555"/>
      <c r="Q344" s="2555"/>
      <c r="R344" s="2555"/>
      <c r="S344" s="2555"/>
      <c r="T344" s="2555"/>
      <c r="U344" s="2555"/>
      <c r="V344" s="2555"/>
      <c r="W344" s="2555"/>
      <c r="X344" s="2555"/>
      <c r="Y344" s="2555"/>
      <c r="Z344" s="2555"/>
      <c r="AA344" s="2555"/>
      <c r="AB344" s="2555"/>
      <c r="AC344" s="2555"/>
      <c r="AD344" s="2556"/>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47" t="s">
        <v>1382</v>
      </c>
      <c r="B346" s="1647"/>
      <c r="C346" s="2419" t="s">
        <v>590</v>
      </c>
      <c r="D346" s="2419"/>
      <c r="E346" s="546"/>
      <c r="F346" s="2460" t="s">
        <v>1987</v>
      </c>
      <c r="G346" s="2461"/>
      <c r="H346" s="2461"/>
      <c r="I346" s="2461"/>
      <c r="J346" s="2461"/>
      <c r="K346" s="2461"/>
      <c r="L346" s="2461"/>
      <c r="M346" s="2461"/>
      <c r="N346" s="2461"/>
      <c r="O346" s="2461"/>
      <c r="P346" s="2461"/>
      <c r="Q346" s="2461"/>
      <c r="R346" s="2461"/>
      <c r="S346" s="2461"/>
      <c r="T346" s="2461"/>
      <c r="U346" s="2461"/>
      <c r="V346" s="2461"/>
      <c r="W346" s="2461"/>
      <c r="X346" s="2461"/>
      <c r="Y346" s="2461"/>
      <c r="Z346" s="2461"/>
      <c r="AA346" s="2461"/>
      <c r="AB346" s="2461"/>
      <c r="AC346" s="2461"/>
      <c r="AD346" s="2462"/>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63"/>
      <c r="G347" s="2464"/>
      <c r="H347" s="2464"/>
      <c r="I347" s="2464"/>
      <c r="J347" s="2464"/>
      <c r="K347" s="2464"/>
      <c r="L347" s="2464"/>
      <c r="M347" s="2464"/>
      <c r="N347" s="2464"/>
      <c r="O347" s="2464"/>
      <c r="P347" s="2464"/>
      <c r="Q347" s="2464"/>
      <c r="R347" s="2464"/>
      <c r="S347" s="2464"/>
      <c r="T347" s="2464"/>
      <c r="U347" s="2464"/>
      <c r="V347" s="2464"/>
      <c r="W347" s="2464"/>
      <c r="X347" s="2464"/>
      <c r="Y347" s="2464"/>
      <c r="Z347" s="2464"/>
      <c r="AA347" s="2464"/>
      <c r="AB347" s="2464"/>
      <c r="AC347" s="2464"/>
      <c r="AD347" s="2465"/>
      <c r="AE347" s="550"/>
      <c r="AF347" s="550"/>
      <c r="AG347" s="550"/>
      <c r="AH347" s="550"/>
      <c r="AI347" s="550"/>
      <c r="AJ347" s="549"/>
      <c r="AK347" s="549"/>
      <c r="AL347" s="549"/>
      <c r="AM347" s="549"/>
      <c r="AN347" s="73"/>
      <c r="AO347" s="14"/>
    </row>
    <row r="348" spans="1:42" ht="15" hidden="1" customHeight="1">
      <c r="A348" s="549"/>
      <c r="B348" s="550"/>
      <c r="C348" s="550"/>
      <c r="D348" s="550"/>
      <c r="E348" s="550"/>
      <c r="F348" s="2463"/>
      <c r="G348" s="2464"/>
      <c r="H348" s="2464"/>
      <c r="I348" s="2464"/>
      <c r="J348" s="2464"/>
      <c r="K348" s="2464"/>
      <c r="L348" s="2464"/>
      <c r="M348" s="2464"/>
      <c r="N348" s="2464"/>
      <c r="O348" s="2464"/>
      <c r="P348" s="2464"/>
      <c r="Q348" s="2464"/>
      <c r="R348" s="2464"/>
      <c r="S348" s="2464"/>
      <c r="T348" s="2464"/>
      <c r="U348" s="2464"/>
      <c r="V348" s="2464"/>
      <c r="W348" s="2464"/>
      <c r="X348" s="2464"/>
      <c r="Y348" s="2464"/>
      <c r="Z348" s="2464"/>
      <c r="AA348" s="2464"/>
      <c r="AB348" s="2464"/>
      <c r="AC348" s="2464"/>
      <c r="AD348" s="2465"/>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400">
        <f>IF(NOT(OR(Application!M364="Yes",Application!M365="Yes")),0,AP308)</f>
        <v>10</v>
      </c>
      <c r="AL351" s="2446"/>
      <c r="AM351" s="240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57" t="s">
        <v>1306</v>
      </c>
      <c r="AF354" s="2457"/>
      <c r="AG354" s="2457"/>
      <c r="AH354" s="2457"/>
      <c r="AI354" s="2457"/>
      <c r="AJ354" s="2457"/>
      <c r="AK354" s="245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8" t="s">
        <v>1443</v>
      </c>
      <c r="D356" s="2468"/>
      <c r="E356" s="2468"/>
      <c r="F356" s="2468"/>
      <c r="G356" s="2468"/>
      <c r="H356" s="2468"/>
      <c r="I356" s="2468"/>
      <c r="J356" s="2468"/>
      <c r="K356" s="2468"/>
      <c r="L356" s="2468"/>
      <c r="M356" s="2468"/>
      <c r="N356" s="2468"/>
      <c r="O356" s="2468"/>
      <c r="P356" s="2468"/>
      <c r="Q356" s="2468"/>
      <c r="R356" s="2468"/>
      <c r="S356" s="2468"/>
      <c r="T356" s="2468"/>
      <c r="U356" s="2468"/>
      <c r="V356" s="2468"/>
      <c r="W356" s="2468"/>
      <c r="X356" s="2468"/>
      <c r="Y356" s="2468"/>
      <c r="Z356" s="2468"/>
      <c r="AA356" s="2468"/>
      <c r="AB356" s="2468"/>
      <c r="AC356" s="2468"/>
      <c r="AD356" s="2468"/>
      <c r="AE356" s="2468"/>
      <c r="AF356" s="2468"/>
      <c r="AG356" s="2468"/>
      <c r="AH356" s="2468"/>
      <c r="AI356" s="2468"/>
      <c r="AJ356" s="2468"/>
      <c r="AK356" s="601"/>
      <c r="AL356" s="601"/>
      <c r="AM356" s="601"/>
      <c r="AN356" s="595"/>
    </row>
    <row r="357" spans="1:44" s="549" customFormat="1" ht="12.75" customHeight="1">
      <c r="A357" s="601"/>
      <c r="B357" s="609"/>
      <c r="C357" s="2468"/>
      <c r="D357" s="2468"/>
      <c r="E357" s="2468"/>
      <c r="F357" s="2468"/>
      <c r="G357" s="2468"/>
      <c r="H357" s="2468"/>
      <c r="I357" s="2468"/>
      <c r="J357" s="2468"/>
      <c r="K357" s="2468"/>
      <c r="L357" s="2468"/>
      <c r="M357" s="2468"/>
      <c r="N357" s="2468"/>
      <c r="O357" s="2468"/>
      <c r="P357" s="2468"/>
      <c r="Q357" s="2468"/>
      <c r="R357" s="2468"/>
      <c r="S357" s="2468"/>
      <c r="T357" s="2468"/>
      <c r="U357" s="2468"/>
      <c r="V357" s="2468"/>
      <c r="W357" s="2468"/>
      <c r="X357" s="2468"/>
      <c r="Y357" s="2468"/>
      <c r="Z357" s="2468"/>
      <c r="AA357" s="2468"/>
      <c r="AB357" s="2468"/>
      <c r="AC357" s="2468"/>
      <c r="AD357" s="2468"/>
      <c r="AE357" s="2468"/>
      <c r="AF357" s="2468"/>
      <c r="AG357" s="2468"/>
      <c r="AH357" s="2468"/>
      <c r="AI357" s="2468"/>
      <c r="AJ357" s="2468"/>
      <c r="AK357" s="601"/>
      <c r="AL357" s="601"/>
      <c r="AM357" s="601"/>
      <c r="AN357" s="595"/>
    </row>
    <row r="358" spans="1:44" s="549" customFormat="1" ht="12.75" customHeight="1">
      <c r="A358" s="601"/>
      <c r="B358" s="609"/>
      <c r="C358" s="2468"/>
      <c r="D358" s="2468"/>
      <c r="E358" s="2468"/>
      <c r="F358" s="2468"/>
      <c r="G358" s="2468"/>
      <c r="H358" s="2468"/>
      <c r="I358" s="2468"/>
      <c r="J358" s="2468"/>
      <c r="K358" s="2468"/>
      <c r="L358" s="2468"/>
      <c r="M358" s="2468"/>
      <c r="N358" s="2468"/>
      <c r="O358" s="2468"/>
      <c r="P358" s="2468"/>
      <c r="Q358" s="2468"/>
      <c r="R358" s="2468"/>
      <c r="S358" s="2468"/>
      <c r="T358" s="2468"/>
      <c r="U358" s="2468"/>
      <c r="V358" s="2468"/>
      <c r="W358" s="2468"/>
      <c r="X358" s="2468"/>
      <c r="Y358" s="2468"/>
      <c r="Z358" s="2468"/>
      <c r="AA358" s="2468"/>
      <c r="AB358" s="2468"/>
      <c r="AC358" s="2468"/>
      <c r="AD358" s="2468"/>
      <c r="AE358" s="2468"/>
      <c r="AF358" s="2468"/>
      <c r="AG358" s="2468"/>
      <c r="AH358" s="2468"/>
      <c r="AI358" s="2468"/>
      <c r="AJ358" s="2468"/>
      <c r="AK358" s="601"/>
      <c r="AL358" s="601"/>
      <c r="AM358" s="601"/>
      <c r="AN358" s="595"/>
      <c r="AQ358" s="568"/>
    </row>
    <row r="359" spans="1:44" s="549" customFormat="1" ht="12.75" customHeight="1">
      <c r="A359" s="601"/>
      <c r="B359" s="609"/>
      <c r="C359" s="2468"/>
      <c r="D359" s="2468"/>
      <c r="E359" s="2468"/>
      <c r="F359" s="2468"/>
      <c r="G359" s="2468"/>
      <c r="H359" s="2468"/>
      <c r="I359" s="2468"/>
      <c r="J359" s="2468"/>
      <c r="K359" s="2468"/>
      <c r="L359" s="2468"/>
      <c r="M359" s="2468"/>
      <c r="N359" s="2468"/>
      <c r="O359" s="2468"/>
      <c r="P359" s="2468"/>
      <c r="Q359" s="2468"/>
      <c r="R359" s="2468"/>
      <c r="S359" s="2468"/>
      <c r="T359" s="2468"/>
      <c r="U359" s="2468"/>
      <c r="V359" s="2468"/>
      <c r="W359" s="2468"/>
      <c r="X359" s="2468"/>
      <c r="Y359" s="2468"/>
      <c r="Z359" s="2468"/>
      <c r="AA359" s="2468"/>
      <c r="AB359" s="2468"/>
      <c r="AC359" s="2468"/>
      <c r="AD359" s="2468"/>
      <c r="AE359" s="2468"/>
      <c r="AF359" s="2468"/>
      <c r="AG359" s="2468"/>
      <c r="AH359" s="2468"/>
      <c r="AI359" s="2468"/>
      <c r="AJ359" s="2468"/>
      <c r="AK359" s="601"/>
      <c r="AL359" s="601"/>
      <c r="AM359" s="601"/>
      <c r="AN359" s="595"/>
      <c r="AQ359" s="568"/>
    </row>
    <row r="360" spans="1:44" s="549" customFormat="1" ht="12.65" customHeight="1">
      <c r="A360" s="601"/>
      <c r="B360" s="609"/>
      <c r="C360" s="2468"/>
      <c r="D360" s="2468"/>
      <c r="E360" s="2468"/>
      <c r="F360" s="2468"/>
      <c r="G360" s="2468"/>
      <c r="H360" s="2468"/>
      <c r="I360" s="2468"/>
      <c r="J360" s="2468"/>
      <c r="K360" s="2468"/>
      <c r="L360" s="2468"/>
      <c r="M360" s="2468"/>
      <c r="N360" s="2468"/>
      <c r="O360" s="2468"/>
      <c r="P360" s="2468"/>
      <c r="Q360" s="2468"/>
      <c r="R360" s="2468"/>
      <c r="S360" s="2468"/>
      <c r="T360" s="2468"/>
      <c r="U360" s="2468"/>
      <c r="V360" s="2468"/>
      <c r="W360" s="2468"/>
      <c r="X360" s="2468"/>
      <c r="Y360" s="2468"/>
      <c r="Z360" s="2468"/>
      <c r="AA360" s="2468"/>
      <c r="AB360" s="2468"/>
      <c r="AC360" s="2468"/>
      <c r="AD360" s="2468"/>
      <c r="AE360" s="2468"/>
      <c r="AF360" s="2468"/>
      <c r="AG360" s="2468"/>
      <c r="AH360" s="2468"/>
      <c r="AI360" s="2468"/>
      <c r="AJ360" s="2468"/>
      <c r="AK360" s="601"/>
      <c r="AL360" s="601"/>
      <c r="AM360" s="601"/>
      <c r="AN360" s="595"/>
      <c r="AQ360" s="568"/>
      <c r="AR360" s="568"/>
    </row>
    <row r="361" spans="1:44" s="549" customFormat="1" ht="45.75" customHeight="1">
      <c r="A361" s="601"/>
      <c r="B361" s="609"/>
      <c r="C361" s="2468" t="s">
        <v>2047</v>
      </c>
      <c r="D361" s="2468"/>
      <c r="E361" s="2468"/>
      <c r="F361" s="2468"/>
      <c r="G361" s="2468"/>
      <c r="H361" s="2468"/>
      <c r="I361" s="2468"/>
      <c r="J361" s="2468"/>
      <c r="K361" s="2468"/>
      <c r="L361" s="2468"/>
      <c r="M361" s="2468"/>
      <c r="N361" s="2468"/>
      <c r="O361" s="2468"/>
      <c r="P361" s="2468"/>
      <c r="Q361" s="2468"/>
      <c r="R361" s="2468"/>
      <c r="S361" s="2468"/>
      <c r="T361" s="2468"/>
      <c r="U361" s="2468"/>
      <c r="V361" s="2468"/>
      <c r="W361" s="2468"/>
      <c r="X361" s="2468"/>
      <c r="Y361" s="2468"/>
      <c r="Z361" s="2468"/>
      <c r="AA361" s="2468"/>
      <c r="AB361" s="2468"/>
      <c r="AC361" s="2468"/>
      <c r="AD361" s="2468"/>
      <c r="AE361" s="2468"/>
      <c r="AF361" s="2468"/>
      <c r="AG361" s="2468"/>
      <c r="AH361" s="2468"/>
      <c r="AI361" s="2468"/>
      <c r="AJ361" s="2468"/>
      <c r="AK361" s="601"/>
      <c r="AL361" s="601"/>
      <c r="AM361" s="601"/>
      <c r="AN361" s="595"/>
      <c r="AQ361" s="568"/>
      <c r="AR361" s="568"/>
    </row>
    <row r="362" spans="1:44" s="549" customFormat="1" ht="12.6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8" t="s">
        <v>2161</v>
      </c>
      <c r="D363" s="2468"/>
      <c r="E363" s="2468"/>
      <c r="F363" s="2468"/>
      <c r="G363" s="2468"/>
      <c r="H363" s="2468"/>
      <c r="I363" s="2468"/>
      <c r="J363" s="2468"/>
      <c r="K363" s="2468"/>
      <c r="L363" s="2468"/>
      <c r="M363" s="2468"/>
      <c r="N363" s="2468"/>
      <c r="O363" s="2468"/>
      <c r="P363" s="2468"/>
      <c r="Q363" s="2468"/>
      <c r="R363" s="2468"/>
      <c r="S363" s="2468"/>
      <c r="T363" s="2468"/>
      <c r="U363" s="2468"/>
      <c r="V363" s="2468"/>
      <c r="W363" s="2468"/>
      <c r="X363" s="2468"/>
      <c r="Y363" s="2468"/>
      <c r="Z363" s="2468"/>
      <c r="AA363" s="2468"/>
      <c r="AB363" s="2468"/>
      <c r="AC363" s="2468"/>
      <c r="AD363" s="2468"/>
      <c r="AE363" s="2468"/>
      <c r="AF363" s="2468"/>
      <c r="AG363" s="2468"/>
      <c r="AH363" s="2468"/>
      <c r="AI363" s="2468"/>
      <c r="AJ363" s="2468"/>
      <c r="AK363" s="601"/>
      <c r="AL363" s="601"/>
      <c r="AM363" s="601"/>
      <c r="AN363" s="595"/>
      <c r="AQ363" s="568"/>
      <c r="AR363" s="568"/>
    </row>
    <row r="364" spans="1:44" s="549" customFormat="1" ht="30" customHeight="1">
      <c r="A364" s="601"/>
      <c r="B364" s="609"/>
      <c r="C364" s="2468"/>
      <c r="D364" s="2468"/>
      <c r="E364" s="2468"/>
      <c r="F364" s="2468"/>
      <c r="G364" s="2468"/>
      <c r="H364" s="2468"/>
      <c r="I364" s="2468"/>
      <c r="J364" s="2468"/>
      <c r="K364" s="2468"/>
      <c r="L364" s="2468"/>
      <c r="M364" s="2468"/>
      <c r="N364" s="2468"/>
      <c r="O364" s="2468"/>
      <c r="P364" s="2468"/>
      <c r="Q364" s="2468"/>
      <c r="R364" s="2468"/>
      <c r="S364" s="2468"/>
      <c r="T364" s="2468"/>
      <c r="U364" s="2468"/>
      <c r="V364" s="2468"/>
      <c r="W364" s="2468"/>
      <c r="X364" s="2468"/>
      <c r="Y364" s="2468"/>
      <c r="Z364" s="2468"/>
      <c r="AA364" s="2468"/>
      <c r="AB364" s="2468"/>
      <c r="AC364" s="2468"/>
      <c r="AD364" s="2468"/>
      <c r="AE364" s="2468"/>
      <c r="AF364" s="2468"/>
      <c r="AG364" s="2468"/>
      <c r="AH364" s="2468"/>
      <c r="AI364" s="2468"/>
      <c r="AJ364" s="2468"/>
      <c r="AK364" s="601"/>
      <c r="AL364" s="601"/>
      <c r="AM364" s="601"/>
      <c r="AN364" s="595"/>
      <c r="AR364" s="568"/>
    </row>
    <row r="365" spans="1:44" s="549" customFormat="1" ht="12.75" customHeight="1">
      <c r="A365" s="601"/>
      <c r="B365" s="609"/>
      <c r="C365" s="2468"/>
      <c r="D365" s="2468"/>
      <c r="E365" s="2468"/>
      <c r="F365" s="2468"/>
      <c r="G365" s="2468"/>
      <c r="H365" s="2468"/>
      <c r="I365" s="2468"/>
      <c r="J365" s="2468"/>
      <c r="K365" s="2468"/>
      <c r="L365" s="2468"/>
      <c r="M365" s="2468"/>
      <c r="N365" s="2468"/>
      <c r="O365" s="2468"/>
      <c r="P365" s="2468"/>
      <c r="Q365" s="2468"/>
      <c r="R365" s="2468"/>
      <c r="S365" s="2468"/>
      <c r="T365" s="2468"/>
      <c r="U365" s="2468"/>
      <c r="V365" s="2468"/>
      <c r="W365" s="2468"/>
      <c r="X365" s="2468"/>
      <c r="Y365" s="2468"/>
      <c r="Z365" s="2468"/>
      <c r="AA365" s="2468"/>
      <c r="AB365" s="2468"/>
      <c r="AC365" s="2468"/>
      <c r="AD365" s="2468"/>
      <c r="AE365" s="2468"/>
      <c r="AF365" s="2468"/>
      <c r="AG365" s="2468"/>
      <c r="AH365" s="2468"/>
      <c r="AI365" s="2468"/>
      <c r="AJ365" s="2468"/>
      <c r="AK365" s="601"/>
      <c r="AL365" s="601"/>
      <c r="AM365" s="601"/>
      <c r="AN365" s="595"/>
      <c r="AR365" s="568"/>
    </row>
    <row r="366" spans="1:44" s="549" customFormat="1" ht="12.75" customHeight="1">
      <c r="A366" s="601"/>
      <c r="B366" s="609"/>
      <c r="C366" s="2468" t="s">
        <v>1444</v>
      </c>
      <c r="D366" s="2468"/>
      <c r="E366" s="2468"/>
      <c r="F366" s="2468"/>
      <c r="G366" s="2468"/>
      <c r="H366" s="2468"/>
      <c r="I366" s="2468"/>
      <c r="J366" s="2468"/>
      <c r="K366" s="2468"/>
      <c r="L366" s="2468"/>
      <c r="M366" s="2468"/>
      <c r="N366" s="2468"/>
      <c r="O366" s="2468"/>
      <c r="P366" s="2468"/>
      <c r="Q366" s="2468"/>
      <c r="R366" s="2468"/>
      <c r="S366" s="2468"/>
      <c r="T366" s="2468"/>
      <c r="U366" s="2468"/>
      <c r="V366" s="2468"/>
      <c r="W366" s="2468"/>
      <c r="X366" s="2468"/>
      <c r="Y366" s="2468"/>
      <c r="Z366" s="2468"/>
      <c r="AA366" s="2468"/>
      <c r="AB366" s="2468"/>
      <c r="AC366" s="2468"/>
      <c r="AD366" s="2468"/>
      <c r="AE366" s="2468"/>
      <c r="AF366" s="2468"/>
      <c r="AG366" s="2468"/>
      <c r="AH366" s="2468"/>
      <c r="AI366" s="2468"/>
      <c r="AJ366" s="2468"/>
      <c r="AK366" s="601"/>
      <c r="AL366" s="601"/>
      <c r="AM366" s="601"/>
      <c r="AN366" s="595"/>
      <c r="AQ366" s="568"/>
      <c r="AR366" s="568"/>
    </row>
    <row r="367" spans="1:44" s="549" customFormat="1" ht="12.75" customHeight="1">
      <c r="A367" s="601"/>
      <c r="B367" s="609"/>
      <c r="C367" s="2468"/>
      <c r="D367" s="2468"/>
      <c r="E367" s="2468"/>
      <c r="F367" s="2468"/>
      <c r="G367" s="2468"/>
      <c r="H367" s="2468"/>
      <c r="I367" s="2468"/>
      <c r="J367" s="2468"/>
      <c r="K367" s="2468"/>
      <c r="L367" s="2468"/>
      <c r="M367" s="2468"/>
      <c r="N367" s="2468"/>
      <c r="O367" s="2468"/>
      <c r="P367" s="2468"/>
      <c r="Q367" s="2468"/>
      <c r="R367" s="2468"/>
      <c r="S367" s="2468"/>
      <c r="T367" s="2468"/>
      <c r="U367" s="2468"/>
      <c r="V367" s="2468"/>
      <c r="W367" s="2468"/>
      <c r="X367" s="2468"/>
      <c r="Y367" s="2468"/>
      <c r="Z367" s="2468"/>
      <c r="AA367" s="2468"/>
      <c r="AB367" s="2468"/>
      <c r="AC367" s="2468"/>
      <c r="AD367" s="2468"/>
      <c r="AE367" s="2468"/>
      <c r="AF367" s="2468"/>
      <c r="AG367" s="2468"/>
      <c r="AH367" s="2468"/>
      <c r="AI367" s="2468"/>
      <c r="AJ367" s="2468"/>
      <c r="AK367" s="601"/>
      <c r="AL367" s="601"/>
      <c r="AM367" s="601"/>
      <c r="AN367" s="595"/>
      <c r="AQ367" s="568"/>
      <c r="AR367" s="568"/>
    </row>
    <row r="368" spans="1:44" s="549" customFormat="1" ht="13.4" customHeight="1">
      <c r="A368" s="601"/>
      <c r="B368" s="609"/>
      <c r="C368" s="2468"/>
      <c r="D368" s="2468"/>
      <c r="E368" s="2468"/>
      <c r="F368" s="2468"/>
      <c r="G368" s="2468"/>
      <c r="H368" s="2468"/>
      <c r="I368" s="2468"/>
      <c r="J368" s="2468"/>
      <c r="K368" s="2468"/>
      <c r="L368" s="2468"/>
      <c r="M368" s="2468"/>
      <c r="N368" s="2468"/>
      <c r="O368" s="2468"/>
      <c r="P368" s="2468"/>
      <c r="Q368" s="2468"/>
      <c r="R368" s="2468"/>
      <c r="S368" s="2468"/>
      <c r="T368" s="2468"/>
      <c r="U368" s="2468"/>
      <c r="V368" s="2468"/>
      <c r="W368" s="2468"/>
      <c r="X368" s="2468"/>
      <c r="Y368" s="2468"/>
      <c r="Z368" s="2468"/>
      <c r="AA368" s="2468"/>
      <c r="AB368" s="2468"/>
      <c r="AC368" s="2468"/>
      <c r="AD368" s="2468"/>
      <c r="AE368" s="2468"/>
      <c r="AF368" s="2468"/>
      <c r="AG368" s="2468"/>
      <c r="AH368" s="2468"/>
      <c r="AI368" s="2468"/>
      <c r="AJ368" s="2468"/>
      <c r="AK368" s="601"/>
      <c r="AL368" s="601"/>
      <c r="AM368" s="601"/>
      <c r="AN368" s="595"/>
      <c r="AQ368" s="568"/>
      <c r="AR368" s="568"/>
    </row>
    <row r="369" spans="1:46" s="549" customFormat="1" ht="12.75" customHeight="1">
      <c r="A369" s="601"/>
      <c r="B369" s="609"/>
      <c r="C369" s="2468"/>
      <c r="D369" s="2468"/>
      <c r="E369" s="2468"/>
      <c r="F369" s="2468"/>
      <c r="G369" s="2468"/>
      <c r="H369" s="2468"/>
      <c r="I369" s="2468"/>
      <c r="J369" s="2468"/>
      <c r="K369" s="2468"/>
      <c r="L369" s="2468"/>
      <c r="M369" s="2468"/>
      <c r="N369" s="2468"/>
      <c r="O369" s="2468"/>
      <c r="P369" s="2468"/>
      <c r="Q369" s="2468"/>
      <c r="R369" s="2468"/>
      <c r="S369" s="2468"/>
      <c r="T369" s="2468"/>
      <c r="U369" s="2468"/>
      <c r="V369" s="2468"/>
      <c r="W369" s="2468"/>
      <c r="X369" s="2468"/>
      <c r="Y369" s="2468"/>
      <c r="Z369" s="2468"/>
      <c r="AA369" s="2468"/>
      <c r="AB369" s="2468"/>
      <c r="AC369" s="2468"/>
      <c r="AD369" s="2468"/>
      <c r="AE369" s="2468"/>
      <c r="AF369" s="2468"/>
      <c r="AG369" s="2468"/>
      <c r="AH369" s="2468"/>
      <c r="AI369" s="2468"/>
      <c r="AJ369" s="2468"/>
      <c r="AK369" s="601"/>
      <c r="AL369" s="601"/>
      <c r="AM369" s="601"/>
      <c r="AN369" s="595"/>
      <c r="AO369" s="690"/>
      <c r="AP369" s="690"/>
      <c r="AQ369" s="568"/>
    </row>
    <row r="370" spans="1:46" s="549" customFormat="1" ht="11.9" customHeight="1">
      <c r="A370" s="601"/>
      <c r="B370" s="609"/>
      <c r="C370" s="2468"/>
      <c r="D370" s="2468"/>
      <c r="E370" s="2468"/>
      <c r="F370" s="2468"/>
      <c r="G370" s="2468"/>
      <c r="H370" s="2468"/>
      <c r="I370" s="2468"/>
      <c r="J370" s="2468"/>
      <c r="K370" s="2468"/>
      <c r="L370" s="2468"/>
      <c r="M370" s="2468"/>
      <c r="N370" s="2468"/>
      <c r="O370" s="2468"/>
      <c r="P370" s="2468"/>
      <c r="Q370" s="2468"/>
      <c r="R370" s="2468"/>
      <c r="S370" s="2468"/>
      <c r="T370" s="2468"/>
      <c r="U370" s="2468"/>
      <c r="V370" s="2468"/>
      <c r="W370" s="2468"/>
      <c r="X370" s="2468"/>
      <c r="Y370" s="2468"/>
      <c r="Z370" s="2468"/>
      <c r="AA370" s="2468"/>
      <c r="AB370" s="2468"/>
      <c r="AC370" s="2468"/>
      <c r="AD370" s="2468"/>
      <c r="AE370" s="2468"/>
      <c r="AF370" s="2468"/>
      <c r="AG370" s="2468"/>
      <c r="AH370" s="2468"/>
      <c r="AI370" s="2468"/>
      <c r="AJ370" s="2468"/>
      <c r="AK370" s="601"/>
      <c r="AL370" s="601"/>
      <c r="AM370" s="601"/>
      <c r="AN370" s="595"/>
      <c r="AO370" s="691" t="s">
        <v>112</v>
      </c>
      <c r="AP370" s="692">
        <f>IF(C394="Yes",5,0)</f>
        <v>0</v>
      </c>
      <c r="AS370" s="539" t="s">
        <v>1445</v>
      </c>
    </row>
    <row r="371" spans="1:46" s="549" customFormat="1" ht="12.75" customHeight="1">
      <c r="A371" s="601"/>
      <c r="B371" s="609"/>
      <c r="C371" s="2468"/>
      <c r="D371" s="2468"/>
      <c r="E371" s="2468"/>
      <c r="F371" s="2468"/>
      <c r="G371" s="2468"/>
      <c r="H371" s="2468"/>
      <c r="I371" s="2468"/>
      <c r="J371" s="2468"/>
      <c r="K371" s="2468"/>
      <c r="L371" s="2468"/>
      <c r="M371" s="2468"/>
      <c r="N371" s="2468"/>
      <c r="O371" s="2468"/>
      <c r="P371" s="2468"/>
      <c r="Q371" s="2468"/>
      <c r="R371" s="2468"/>
      <c r="S371" s="2468"/>
      <c r="T371" s="2468"/>
      <c r="U371" s="2468"/>
      <c r="V371" s="2468"/>
      <c r="W371" s="2468"/>
      <c r="X371" s="2468"/>
      <c r="Y371" s="2468"/>
      <c r="Z371" s="2468"/>
      <c r="AA371" s="2468"/>
      <c r="AB371" s="2468"/>
      <c r="AC371" s="2468"/>
      <c r="AD371" s="2468"/>
      <c r="AE371" s="2468"/>
      <c r="AF371" s="2468"/>
      <c r="AG371" s="2468"/>
      <c r="AH371" s="2468"/>
      <c r="AI371" s="2468"/>
      <c r="AJ371" s="2468"/>
      <c r="AK371" s="601"/>
      <c r="AL371" s="601"/>
      <c r="AM371" s="601"/>
      <c r="AN371" s="595"/>
      <c r="AO371" s="691" t="s">
        <v>113</v>
      </c>
      <c r="AP371" s="692">
        <f>IF(C402="Yes",5,0)</f>
        <v>0</v>
      </c>
      <c r="AS371" s="2536">
        <f>IF(Application!D211="Non-Targeted",(SUM(AQ379+AQ388)),AS375)</f>
        <v>10</v>
      </c>
      <c r="AT371" s="2536"/>
    </row>
    <row r="372" spans="1:46" s="549" customFormat="1" ht="12.75" customHeight="1">
      <c r="A372" s="601"/>
      <c r="B372" s="609"/>
      <c r="C372" s="2468"/>
      <c r="D372" s="2468"/>
      <c r="E372" s="2468"/>
      <c r="F372" s="2468"/>
      <c r="G372" s="2468"/>
      <c r="H372" s="2468"/>
      <c r="I372" s="2468"/>
      <c r="J372" s="2468"/>
      <c r="K372" s="2468"/>
      <c r="L372" s="2468"/>
      <c r="M372" s="2468"/>
      <c r="N372" s="2468"/>
      <c r="O372" s="2468"/>
      <c r="P372" s="2468"/>
      <c r="Q372" s="2468"/>
      <c r="R372" s="2468"/>
      <c r="S372" s="2468"/>
      <c r="T372" s="2468"/>
      <c r="U372" s="2468"/>
      <c r="V372" s="2468"/>
      <c r="W372" s="2468"/>
      <c r="X372" s="2468"/>
      <c r="Y372" s="2468"/>
      <c r="Z372" s="2468"/>
      <c r="AA372" s="2468"/>
      <c r="AB372" s="2468"/>
      <c r="AC372" s="2468"/>
      <c r="AD372" s="2468"/>
      <c r="AE372" s="2468"/>
      <c r="AF372" s="2468"/>
      <c r="AG372" s="2468"/>
      <c r="AH372" s="2468"/>
      <c r="AI372" s="2468"/>
      <c r="AJ372" s="2468"/>
      <c r="AK372" s="601"/>
      <c r="AL372" s="601"/>
      <c r="AM372" s="601"/>
      <c r="AN372" s="595"/>
      <c r="AO372" s="691" t="s">
        <v>119</v>
      </c>
      <c r="AP372" s="692">
        <f>IF(C410="Yes",7,0)</f>
        <v>7</v>
      </c>
      <c r="AS372" s="539" t="s">
        <v>1446</v>
      </c>
    </row>
    <row r="373" spans="1:46" s="549" customFormat="1" ht="12.75" customHeight="1">
      <c r="B373" s="609"/>
      <c r="C373" s="2468"/>
      <c r="D373" s="2468"/>
      <c r="E373" s="2468"/>
      <c r="F373" s="2468"/>
      <c r="G373" s="2468"/>
      <c r="H373" s="2468"/>
      <c r="I373" s="2468"/>
      <c r="J373" s="2468"/>
      <c r="K373" s="2468"/>
      <c r="L373" s="2468"/>
      <c r="M373" s="2468"/>
      <c r="N373" s="2468"/>
      <c r="O373" s="2468"/>
      <c r="P373" s="2468"/>
      <c r="Q373" s="2468"/>
      <c r="R373" s="2468"/>
      <c r="S373" s="2468"/>
      <c r="T373" s="2468"/>
      <c r="U373" s="2468"/>
      <c r="V373" s="2468"/>
      <c r="W373" s="2468"/>
      <c r="X373" s="2468"/>
      <c r="Y373" s="2468"/>
      <c r="Z373" s="2468"/>
      <c r="AA373" s="2468"/>
      <c r="AB373" s="2468"/>
      <c r="AC373" s="2468"/>
      <c r="AD373" s="2468"/>
      <c r="AE373" s="2468"/>
      <c r="AF373" s="2468"/>
      <c r="AG373" s="2468"/>
      <c r="AH373" s="2468"/>
      <c r="AI373" s="2468"/>
      <c r="AJ373" s="2468"/>
      <c r="AK373" s="601"/>
      <c r="AL373" s="601"/>
      <c r="AM373" s="601"/>
      <c r="AN373" s="595"/>
      <c r="AO373" s="595"/>
      <c r="AP373" s="692">
        <f>IF(C412="Yes",5,0)</f>
        <v>0</v>
      </c>
      <c r="AS373" s="2536">
        <f>IF(AND(AQ379&gt;0,AQ388&gt;0),(AQ379+AQ388)/2,0)</f>
        <v>0</v>
      </c>
      <c r="AT373" s="2536"/>
    </row>
    <row r="374" spans="1:46" s="549" customFormat="1" ht="12.75" customHeight="1">
      <c r="A374" s="601"/>
      <c r="B374" s="609"/>
      <c r="C374" s="2468"/>
      <c r="D374" s="2468"/>
      <c r="E374" s="2468"/>
      <c r="F374" s="2468"/>
      <c r="G374" s="2468"/>
      <c r="H374" s="2468"/>
      <c r="I374" s="2468"/>
      <c r="J374" s="2468"/>
      <c r="K374" s="2468"/>
      <c r="L374" s="2468"/>
      <c r="M374" s="2468"/>
      <c r="N374" s="2468"/>
      <c r="O374" s="2468"/>
      <c r="P374" s="2468"/>
      <c r="Q374" s="2468"/>
      <c r="R374" s="2468"/>
      <c r="S374" s="2468"/>
      <c r="T374" s="2468"/>
      <c r="U374" s="2468"/>
      <c r="V374" s="2468"/>
      <c r="W374" s="2468"/>
      <c r="X374" s="2468"/>
      <c r="Y374" s="2468"/>
      <c r="Z374" s="2468"/>
      <c r="AA374" s="2468"/>
      <c r="AB374" s="2468"/>
      <c r="AC374" s="2468"/>
      <c r="AD374" s="2468"/>
      <c r="AE374" s="2468"/>
      <c r="AF374" s="2468"/>
      <c r="AG374" s="2468"/>
      <c r="AH374" s="2468"/>
      <c r="AI374" s="2468"/>
      <c r="AJ374" s="2468"/>
      <c r="AK374" s="601"/>
      <c r="AL374" s="601"/>
      <c r="AM374" s="601"/>
      <c r="AN374" s="595"/>
      <c r="AO374" s="691" t="s">
        <v>580</v>
      </c>
      <c r="AP374" s="692">
        <f>IF(C420="Yes",5,0)</f>
        <v>0</v>
      </c>
      <c r="AS374" s="539" t="s">
        <v>1851</v>
      </c>
    </row>
    <row r="375" spans="1:46" s="549" customFormat="1" ht="12.75" customHeight="1">
      <c r="A375" s="601"/>
      <c r="B375" s="609"/>
      <c r="C375" s="2537" t="s">
        <v>2185</v>
      </c>
      <c r="D375" s="2537"/>
      <c r="E375" s="2537"/>
      <c r="F375" s="2537"/>
      <c r="G375" s="2537"/>
      <c r="H375" s="2537"/>
      <c r="I375" s="2537"/>
      <c r="J375" s="2537"/>
      <c r="K375" s="2537"/>
      <c r="L375" s="2537"/>
      <c r="M375" s="2537"/>
      <c r="N375" s="2537"/>
      <c r="O375" s="2537"/>
      <c r="P375" s="2537"/>
      <c r="Q375" s="2537"/>
      <c r="R375" s="2537"/>
      <c r="S375" s="2537"/>
      <c r="T375" s="2537"/>
      <c r="U375" s="2537"/>
      <c r="V375" s="2537"/>
      <c r="W375" s="2537"/>
      <c r="X375" s="2537"/>
      <c r="Y375" s="2537"/>
      <c r="Z375" s="2537"/>
      <c r="AA375" s="2537"/>
      <c r="AB375" s="2537"/>
      <c r="AC375" s="2537"/>
      <c r="AD375" s="2537"/>
      <c r="AE375" s="2537"/>
      <c r="AF375" s="2537"/>
      <c r="AG375" s="2537"/>
      <c r="AH375" s="2537"/>
      <c r="AI375" s="2537"/>
      <c r="AJ375" s="2537"/>
      <c r="AK375" s="601"/>
      <c r="AL375" s="601"/>
      <c r="AM375" s="601"/>
      <c r="AN375" s="595"/>
      <c r="AO375" s="595"/>
      <c r="AP375" s="692">
        <f>IF(C422="Yes",3,0)</f>
        <v>3</v>
      </c>
      <c r="AS375" s="2536">
        <f>IF(AQ379=0,AQ388,AQ379)</f>
        <v>10</v>
      </c>
      <c r="AT375" s="2536"/>
    </row>
    <row r="376" spans="1:46" s="549" customFormat="1" ht="12.75" customHeight="1">
      <c r="A376" s="601"/>
      <c r="B376" s="609"/>
      <c r="C376" s="2537"/>
      <c r="D376" s="2537"/>
      <c r="E376" s="2537"/>
      <c r="F376" s="2537"/>
      <c r="G376" s="2537"/>
      <c r="H376" s="2537"/>
      <c r="I376" s="2537"/>
      <c r="J376" s="2537"/>
      <c r="K376" s="2537"/>
      <c r="L376" s="2537"/>
      <c r="M376" s="2537"/>
      <c r="N376" s="2537"/>
      <c r="O376" s="2537"/>
      <c r="P376" s="2537"/>
      <c r="Q376" s="2537"/>
      <c r="R376" s="2537"/>
      <c r="S376" s="2537"/>
      <c r="T376" s="2537"/>
      <c r="U376" s="2537"/>
      <c r="V376" s="2537"/>
      <c r="W376" s="2537"/>
      <c r="X376" s="2537"/>
      <c r="Y376" s="2537"/>
      <c r="Z376" s="2537"/>
      <c r="AA376" s="2537"/>
      <c r="AB376" s="2537"/>
      <c r="AC376" s="2537"/>
      <c r="AD376" s="2537"/>
      <c r="AE376" s="2537"/>
      <c r="AF376" s="2537"/>
      <c r="AG376" s="2537"/>
      <c r="AH376" s="2537"/>
      <c r="AI376" s="2537"/>
      <c r="AJ376" s="2537"/>
      <c r="AK376" s="601"/>
      <c r="AL376" s="601"/>
      <c r="AM376" s="601"/>
      <c r="AN376" s="595"/>
      <c r="AO376" s="691" t="s">
        <v>762</v>
      </c>
      <c r="AP376" s="692">
        <f>IF(C425="Yes",5,0)</f>
        <v>0</v>
      </c>
    </row>
    <row r="377" spans="1:46" s="549" customFormat="1" ht="12.75" customHeight="1">
      <c r="A377" s="601"/>
      <c r="B377" s="609"/>
      <c r="C377" s="2537"/>
      <c r="D377" s="2537"/>
      <c r="E377" s="2537"/>
      <c r="F377" s="2537"/>
      <c r="G377" s="2537"/>
      <c r="H377" s="2537"/>
      <c r="I377" s="2537"/>
      <c r="J377" s="2537"/>
      <c r="K377" s="2537"/>
      <c r="L377" s="2537"/>
      <c r="M377" s="2537"/>
      <c r="N377" s="2537"/>
      <c r="O377" s="2537"/>
      <c r="P377" s="2537"/>
      <c r="Q377" s="2537"/>
      <c r="R377" s="2537"/>
      <c r="S377" s="2537"/>
      <c r="T377" s="2537"/>
      <c r="U377" s="2537"/>
      <c r="V377" s="2537"/>
      <c r="W377" s="2537"/>
      <c r="X377" s="2537"/>
      <c r="Y377" s="2537"/>
      <c r="Z377" s="2537"/>
      <c r="AA377" s="2537"/>
      <c r="AB377" s="2537"/>
      <c r="AC377" s="2537"/>
      <c r="AD377" s="2537"/>
      <c r="AE377" s="2537"/>
      <c r="AF377" s="2537"/>
      <c r="AG377" s="2537"/>
      <c r="AH377" s="2537"/>
      <c r="AI377" s="2537"/>
      <c r="AJ377" s="2537"/>
      <c r="AK377" s="601"/>
      <c r="AL377" s="601"/>
      <c r="AM377" s="601"/>
      <c r="AN377" s="595"/>
      <c r="AO377" s="691" t="s">
        <v>583</v>
      </c>
      <c r="AP377" s="692">
        <f>IF(C434="Yes",5,0)</f>
        <v>0</v>
      </c>
    </row>
    <row r="378" spans="1:46" s="549" customFormat="1" ht="11.9" customHeight="1">
      <c r="A378" s="601"/>
      <c r="B378" s="609"/>
      <c r="C378" s="2537"/>
      <c r="D378" s="2537"/>
      <c r="E378" s="2537"/>
      <c r="F378" s="2537"/>
      <c r="G378" s="2537"/>
      <c r="H378" s="2537"/>
      <c r="I378" s="2537"/>
      <c r="J378" s="2537"/>
      <c r="K378" s="2537"/>
      <c r="L378" s="2537"/>
      <c r="M378" s="2537"/>
      <c r="N378" s="2537"/>
      <c r="O378" s="2537"/>
      <c r="P378" s="2537"/>
      <c r="Q378" s="2537"/>
      <c r="R378" s="2537"/>
      <c r="S378" s="2537"/>
      <c r="T378" s="2537"/>
      <c r="U378" s="2537"/>
      <c r="V378" s="2537"/>
      <c r="W378" s="2537"/>
      <c r="X378" s="2537"/>
      <c r="Y378" s="2537"/>
      <c r="Z378" s="2537"/>
      <c r="AA378" s="2537"/>
      <c r="AB378" s="2537"/>
      <c r="AC378" s="2537"/>
      <c r="AD378" s="2537"/>
      <c r="AE378" s="2537"/>
      <c r="AF378" s="2537"/>
      <c r="AG378" s="2537"/>
      <c r="AH378" s="2537"/>
      <c r="AI378" s="2537"/>
      <c r="AJ378" s="2537"/>
      <c r="AK378" s="601"/>
      <c r="AL378" s="601"/>
      <c r="AM378" s="601"/>
      <c r="AN378" s="595"/>
      <c r="AO378" s="693"/>
      <c r="AP378" s="694">
        <f>IF(C436="Yes",3,0)</f>
        <v>0</v>
      </c>
    </row>
    <row r="379" spans="1:46" s="549" customFormat="1" ht="12.65" customHeight="1">
      <c r="A379" s="601"/>
      <c r="B379" s="609"/>
      <c r="C379" s="2537"/>
      <c r="D379" s="2537"/>
      <c r="E379" s="2537"/>
      <c r="F379" s="2537"/>
      <c r="G379" s="2537"/>
      <c r="H379" s="2537"/>
      <c r="I379" s="2537"/>
      <c r="J379" s="2537"/>
      <c r="K379" s="2537"/>
      <c r="L379" s="2537"/>
      <c r="M379" s="2537"/>
      <c r="N379" s="2537"/>
      <c r="O379" s="2537"/>
      <c r="P379" s="2537"/>
      <c r="Q379" s="2537"/>
      <c r="R379" s="2537"/>
      <c r="S379" s="2537"/>
      <c r="T379" s="2537"/>
      <c r="U379" s="2537"/>
      <c r="V379" s="2537"/>
      <c r="W379" s="2537"/>
      <c r="X379" s="2537"/>
      <c r="Y379" s="2537"/>
      <c r="Z379" s="2537"/>
      <c r="AA379" s="2537"/>
      <c r="AB379" s="2537"/>
      <c r="AC379" s="2537"/>
      <c r="AD379" s="2537"/>
      <c r="AE379" s="2537"/>
      <c r="AF379" s="2537"/>
      <c r="AG379" s="2537"/>
      <c r="AH379" s="2537"/>
      <c r="AI379" s="2537"/>
      <c r="AJ379" s="2537"/>
      <c r="AK379" s="601"/>
      <c r="AL379" s="601"/>
      <c r="AM379" s="601"/>
      <c r="AN379" s="595"/>
      <c r="AO379" s="695" t="s">
        <v>227</v>
      </c>
      <c r="AP379" s="696">
        <f>SUM(AP370:AP378)</f>
        <v>10</v>
      </c>
      <c r="AQ379" s="2471">
        <f>IF(AP379&gt;0,AP379,0)</f>
        <v>10</v>
      </c>
      <c r="AR379" s="2471"/>
    </row>
    <row r="380" spans="1:46" s="549" customFormat="1" ht="12.75" customHeight="1">
      <c r="A380" s="601"/>
      <c r="B380" s="609"/>
      <c r="C380" s="2537"/>
      <c r="D380" s="2537"/>
      <c r="E380" s="2537"/>
      <c r="F380" s="2537"/>
      <c r="G380" s="2537"/>
      <c r="H380" s="2537"/>
      <c r="I380" s="2537"/>
      <c r="J380" s="2537"/>
      <c r="K380" s="2537"/>
      <c r="L380" s="2537"/>
      <c r="M380" s="2537"/>
      <c r="N380" s="2537"/>
      <c r="O380" s="2537"/>
      <c r="P380" s="2537"/>
      <c r="Q380" s="2537"/>
      <c r="R380" s="2537"/>
      <c r="S380" s="2537"/>
      <c r="T380" s="2537"/>
      <c r="U380" s="2537"/>
      <c r="V380" s="2537"/>
      <c r="W380" s="2537"/>
      <c r="X380" s="2537"/>
      <c r="Y380" s="2537"/>
      <c r="Z380" s="2537"/>
      <c r="AA380" s="2537"/>
      <c r="AB380" s="2537"/>
      <c r="AC380" s="2537"/>
      <c r="AD380" s="2537"/>
      <c r="AE380" s="2537"/>
      <c r="AF380" s="2537"/>
      <c r="AG380" s="2537"/>
      <c r="AH380" s="2537"/>
      <c r="AI380" s="2537"/>
      <c r="AJ380" s="253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8" t="s">
        <v>1447</v>
      </c>
      <c r="D382" s="2468"/>
      <c r="E382" s="2468"/>
      <c r="F382" s="2468"/>
      <c r="G382" s="2468"/>
      <c r="H382" s="2468"/>
      <c r="I382" s="2468"/>
      <c r="J382" s="2468"/>
      <c r="K382" s="2468"/>
      <c r="L382" s="2468"/>
      <c r="M382" s="2468"/>
      <c r="N382" s="2468"/>
      <c r="O382" s="2468"/>
      <c r="P382" s="2468"/>
      <c r="Q382" s="2468"/>
      <c r="R382" s="2468"/>
      <c r="S382" s="2468"/>
      <c r="T382" s="2468"/>
      <c r="U382" s="2468"/>
      <c r="V382" s="2468"/>
      <c r="W382" s="2468"/>
      <c r="X382" s="2468"/>
      <c r="Y382" s="2468"/>
      <c r="Z382" s="2468"/>
      <c r="AA382" s="2468"/>
      <c r="AB382" s="2468"/>
      <c r="AC382" s="2468"/>
      <c r="AD382" s="2468"/>
      <c r="AE382" s="2468"/>
      <c r="AF382" s="2468"/>
      <c r="AG382" s="2468"/>
      <c r="AH382" s="2468"/>
      <c r="AI382" s="2468"/>
      <c r="AJ382" s="2468"/>
      <c r="AK382" s="601"/>
      <c r="AL382" s="601"/>
      <c r="AM382" s="601"/>
      <c r="AN382" s="595"/>
      <c r="AO382" s="691" t="s">
        <v>455</v>
      </c>
      <c r="AP382" s="692">
        <f>IF(C455="Yes",5,0)</f>
        <v>0</v>
      </c>
    </row>
    <row r="383" spans="1:46" s="549" customFormat="1" ht="12.75" customHeight="1">
      <c r="A383" s="601"/>
      <c r="B383" s="609"/>
      <c r="C383" s="2468"/>
      <c r="D383" s="2468"/>
      <c r="E383" s="2468"/>
      <c r="F383" s="2468"/>
      <c r="G383" s="2468"/>
      <c r="H383" s="2468"/>
      <c r="I383" s="2468"/>
      <c r="J383" s="2468"/>
      <c r="K383" s="2468"/>
      <c r="L383" s="2468"/>
      <c r="M383" s="2468"/>
      <c r="N383" s="2468"/>
      <c r="O383" s="2468"/>
      <c r="P383" s="2468"/>
      <c r="Q383" s="2468"/>
      <c r="R383" s="2468"/>
      <c r="S383" s="2468"/>
      <c r="T383" s="2468"/>
      <c r="U383" s="2468"/>
      <c r="V383" s="2468"/>
      <c r="W383" s="2468"/>
      <c r="X383" s="2468"/>
      <c r="Y383" s="2468"/>
      <c r="Z383" s="2468"/>
      <c r="AA383" s="2468"/>
      <c r="AB383" s="2468"/>
      <c r="AC383" s="2468"/>
      <c r="AD383" s="2468"/>
      <c r="AE383" s="2468"/>
      <c r="AF383" s="2468"/>
      <c r="AG383" s="2468"/>
      <c r="AH383" s="2468"/>
      <c r="AI383" s="2468"/>
      <c r="AJ383" s="2468"/>
      <c r="AK383" s="601"/>
      <c r="AL383" s="601"/>
      <c r="AM383" s="601"/>
      <c r="AN383" s="595"/>
      <c r="AO383" s="691" t="s">
        <v>460</v>
      </c>
      <c r="AP383" s="692">
        <f>IF(C462="Yes",5,0)</f>
        <v>0</v>
      </c>
    </row>
    <row r="384" spans="1:46" s="549" customFormat="1" ht="68.150000000000006" customHeight="1">
      <c r="A384" s="601"/>
      <c r="B384" s="609"/>
      <c r="C384" s="2468"/>
      <c r="D384" s="2468"/>
      <c r="E384" s="2468"/>
      <c r="F384" s="2468"/>
      <c r="G384" s="2468"/>
      <c r="H384" s="2468"/>
      <c r="I384" s="2468"/>
      <c r="J384" s="2468"/>
      <c r="K384" s="2468"/>
      <c r="L384" s="2468"/>
      <c r="M384" s="2468"/>
      <c r="N384" s="2468"/>
      <c r="O384" s="2468"/>
      <c r="P384" s="2468"/>
      <c r="Q384" s="2468"/>
      <c r="R384" s="2468"/>
      <c r="S384" s="2468"/>
      <c r="T384" s="2468"/>
      <c r="U384" s="2468"/>
      <c r="V384" s="2468"/>
      <c r="W384" s="2468"/>
      <c r="X384" s="2468"/>
      <c r="Y384" s="2468"/>
      <c r="Z384" s="2468"/>
      <c r="AA384" s="2468"/>
      <c r="AB384" s="2468"/>
      <c r="AC384" s="2468"/>
      <c r="AD384" s="2468"/>
      <c r="AE384" s="2468"/>
      <c r="AF384" s="2468"/>
      <c r="AG384" s="2468"/>
      <c r="AH384" s="2468"/>
      <c r="AI384" s="2468"/>
      <c r="AJ384" s="2468"/>
      <c r="AK384" s="601"/>
      <c r="AL384" s="601"/>
      <c r="AM384" s="601"/>
      <c r="AN384" s="595"/>
      <c r="AO384" s="691" t="s">
        <v>645</v>
      </c>
      <c r="AP384" s="697">
        <f>IF(C466="Yes",5,0)</f>
        <v>0</v>
      </c>
    </row>
    <row r="385" spans="1:81" s="549" customFormat="1" ht="12.65"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9">
        <f>Application!DU810-U387</f>
        <v>269</v>
      </c>
      <c r="V386" s="2469"/>
      <c r="W386" s="246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70">
        <f>IF(Application!D211="SRO",Application!DU763,Application!AG764)</f>
        <v>0</v>
      </c>
      <c r="V387" s="2470"/>
      <c r="W387" s="247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71">
        <f>IF(AP388&gt;0,AP388,0)</f>
        <v>0</v>
      </c>
      <c r="AR388" s="2471"/>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47" t="s">
        <v>1449</v>
      </c>
      <c r="G390" s="2447"/>
      <c r="H390" s="2447"/>
      <c r="I390" s="2447"/>
      <c r="J390" s="2447"/>
      <c r="K390" s="2447"/>
      <c r="L390" s="2447"/>
      <c r="M390" s="2447"/>
      <c r="N390" s="2447"/>
      <c r="O390" s="2447"/>
      <c r="P390" s="2447"/>
      <c r="Q390" s="2447"/>
      <c r="R390" s="2447"/>
      <c r="S390" s="2447"/>
      <c r="T390" s="2447"/>
      <c r="U390" s="2447"/>
      <c r="V390" s="2447"/>
      <c r="W390" s="2447"/>
      <c r="X390" s="2447"/>
      <c r="Y390" s="2447"/>
      <c r="Z390" s="2447"/>
      <c r="AA390" s="2447"/>
      <c r="AB390" s="2447"/>
      <c r="AC390" s="2447"/>
      <c r="AD390" s="2447"/>
      <c r="AE390" s="2447"/>
      <c r="AF390" s="244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8"/>
      <c r="G391" s="2448"/>
      <c r="H391" s="2448"/>
      <c r="I391" s="2448"/>
      <c r="J391" s="2448"/>
      <c r="K391" s="2448"/>
      <c r="L391" s="2448"/>
      <c r="M391" s="2448"/>
      <c r="N391" s="2448"/>
      <c r="O391" s="2448"/>
      <c r="P391" s="2448"/>
      <c r="Q391" s="2448"/>
      <c r="R391" s="2448"/>
      <c r="S391" s="2448"/>
      <c r="T391" s="2448"/>
      <c r="U391" s="2448"/>
      <c r="V391" s="2448"/>
      <c r="W391" s="2448"/>
      <c r="X391" s="2448"/>
      <c r="Y391" s="2448"/>
      <c r="Z391" s="2448"/>
      <c r="AA391" s="2448"/>
      <c r="AB391" s="2448"/>
      <c r="AC391" s="2448"/>
      <c r="AD391" s="2448"/>
      <c r="AE391" s="2448"/>
      <c r="AF391" s="244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8"/>
      <c r="G392" s="2448"/>
      <c r="H392" s="2448"/>
      <c r="I392" s="2448"/>
      <c r="J392" s="2448"/>
      <c r="K392" s="2448"/>
      <c r="L392" s="2448"/>
      <c r="M392" s="2448"/>
      <c r="N392" s="2448"/>
      <c r="O392" s="2448"/>
      <c r="P392" s="2448"/>
      <c r="Q392" s="2448"/>
      <c r="R392" s="2448"/>
      <c r="S392" s="2448"/>
      <c r="T392" s="2448"/>
      <c r="U392" s="2448"/>
      <c r="V392" s="2448"/>
      <c r="W392" s="2448"/>
      <c r="X392" s="2448"/>
      <c r="Y392" s="2448"/>
      <c r="Z392" s="2448"/>
      <c r="AA392" s="2448"/>
      <c r="AB392" s="2448"/>
      <c r="AC392" s="2448"/>
      <c r="AD392" s="2448"/>
      <c r="AE392" s="2448"/>
      <c r="AF392" s="244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8"/>
      <c r="G393" s="2448"/>
      <c r="H393" s="2448"/>
      <c r="I393" s="2448"/>
      <c r="J393" s="2448"/>
      <c r="K393" s="2448"/>
      <c r="L393" s="2448"/>
      <c r="M393" s="2448"/>
      <c r="N393" s="2448"/>
      <c r="O393" s="2448"/>
      <c r="P393" s="2448"/>
      <c r="Q393" s="2448"/>
      <c r="R393" s="2448"/>
      <c r="S393" s="2448"/>
      <c r="T393" s="2448"/>
      <c r="U393" s="2448"/>
      <c r="V393" s="2448"/>
      <c r="W393" s="2448"/>
      <c r="X393" s="2448"/>
      <c r="Y393" s="2448"/>
      <c r="Z393" s="2448"/>
      <c r="AA393" s="2448"/>
      <c r="AB393" s="2448"/>
      <c r="AC393" s="2448"/>
      <c r="AD393" s="2448"/>
      <c r="AE393" s="2448"/>
      <c r="AF393" s="244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2" t="s">
        <v>590</v>
      </c>
      <c r="D394" s="2419"/>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3" t="s">
        <v>1451</v>
      </c>
      <c r="AG394" s="2473"/>
      <c r="AH394" s="2473"/>
      <c r="AI394" s="2473"/>
      <c r="AJ394" s="2473"/>
      <c r="AK394" s="2473"/>
      <c r="AL394" s="247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47" t="s">
        <v>1452</v>
      </c>
      <c r="G397" s="2447"/>
      <c r="H397" s="2447"/>
      <c r="I397" s="2447"/>
      <c r="J397" s="2447"/>
      <c r="K397" s="2447"/>
      <c r="L397" s="2447"/>
      <c r="M397" s="2447"/>
      <c r="N397" s="2447"/>
      <c r="O397" s="2447"/>
      <c r="P397" s="2447"/>
      <c r="Q397" s="2447"/>
      <c r="R397" s="2447"/>
      <c r="S397" s="2447"/>
      <c r="T397" s="2447"/>
      <c r="U397" s="2447"/>
      <c r="V397" s="2447"/>
      <c r="W397" s="2447"/>
      <c r="X397" s="2447"/>
      <c r="Y397" s="2447"/>
      <c r="Z397" s="2447"/>
      <c r="AA397" s="2447"/>
      <c r="AB397" s="2447"/>
      <c r="AC397" s="2447"/>
      <c r="AD397" s="2447"/>
      <c r="AE397" s="2447"/>
      <c r="AF397" s="244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8"/>
      <c r="G398" s="2448"/>
      <c r="H398" s="2448"/>
      <c r="I398" s="2448"/>
      <c r="J398" s="2448"/>
      <c r="K398" s="2448"/>
      <c r="L398" s="2448"/>
      <c r="M398" s="2448"/>
      <c r="N398" s="2448"/>
      <c r="O398" s="2448"/>
      <c r="P398" s="2448"/>
      <c r="Q398" s="2448"/>
      <c r="R398" s="2448"/>
      <c r="S398" s="2448"/>
      <c r="T398" s="2448"/>
      <c r="U398" s="2448"/>
      <c r="V398" s="2448"/>
      <c r="W398" s="2448"/>
      <c r="X398" s="2448"/>
      <c r="Y398" s="2448"/>
      <c r="Z398" s="2448"/>
      <c r="AA398" s="2448"/>
      <c r="AB398" s="2448"/>
      <c r="AC398" s="2448"/>
      <c r="AD398" s="2448"/>
      <c r="AE398" s="2448"/>
      <c r="AF398" s="244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8"/>
      <c r="G399" s="2448"/>
      <c r="H399" s="2448"/>
      <c r="I399" s="2448"/>
      <c r="J399" s="2448"/>
      <c r="K399" s="2448"/>
      <c r="L399" s="2448"/>
      <c r="M399" s="2448"/>
      <c r="N399" s="2448"/>
      <c r="O399" s="2448"/>
      <c r="P399" s="2448"/>
      <c r="Q399" s="2448"/>
      <c r="R399" s="2448"/>
      <c r="S399" s="2448"/>
      <c r="T399" s="2448"/>
      <c r="U399" s="2448"/>
      <c r="V399" s="2448"/>
      <c r="W399" s="2448"/>
      <c r="X399" s="2448"/>
      <c r="Y399" s="2448"/>
      <c r="Z399" s="2448"/>
      <c r="AA399" s="2448"/>
      <c r="AB399" s="2448"/>
      <c r="AC399" s="2448"/>
      <c r="AD399" s="2448"/>
      <c r="AE399" s="2448"/>
      <c r="AF399" s="244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8"/>
      <c r="G400" s="2448"/>
      <c r="H400" s="2448"/>
      <c r="I400" s="2448"/>
      <c r="J400" s="2448"/>
      <c r="K400" s="2448"/>
      <c r="L400" s="2448"/>
      <c r="M400" s="2448"/>
      <c r="N400" s="2448"/>
      <c r="O400" s="2448"/>
      <c r="P400" s="2448"/>
      <c r="Q400" s="2448"/>
      <c r="R400" s="2448"/>
      <c r="S400" s="2448"/>
      <c r="T400" s="2448"/>
      <c r="U400" s="2448"/>
      <c r="V400" s="2448"/>
      <c r="W400" s="2448"/>
      <c r="X400" s="2448"/>
      <c r="Y400" s="2448"/>
      <c r="Z400" s="2448"/>
      <c r="AA400" s="2448"/>
      <c r="AB400" s="2448"/>
      <c r="AC400" s="2448"/>
      <c r="AD400" s="2448"/>
      <c r="AE400" s="2448"/>
      <c r="AF400" s="244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8"/>
      <c r="G401" s="2448"/>
      <c r="H401" s="2448"/>
      <c r="I401" s="2448"/>
      <c r="J401" s="2448"/>
      <c r="K401" s="2448"/>
      <c r="L401" s="2448"/>
      <c r="M401" s="2448"/>
      <c r="N401" s="2448"/>
      <c r="O401" s="2448"/>
      <c r="P401" s="2448"/>
      <c r="Q401" s="2448"/>
      <c r="R401" s="2448"/>
      <c r="S401" s="2448"/>
      <c r="T401" s="2448"/>
      <c r="U401" s="2448"/>
      <c r="V401" s="2448"/>
      <c r="W401" s="2448"/>
      <c r="X401" s="2448"/>
      <c r="Y401" s="2448"/>
      <c r="Z401" s="2448"/>
      <c r="AA401" s="2448"/>
      <c r="AB401" s="2448"/>
      <c r="AC401" s="2448"/>
      <c r="AD401" s="2448"/>
      <c r="AE401" s="2448"/>
      <c r="AF401" s="2448"/>
      <c r="AL401" s="728"/>
      <c r="AN401" s="595"/>
      <c r="BS401" s="30"/>
      <c r="BT401" s="30"/>
      <c r="BU401" s="14"/>
      <c r="BV401" s="14"/>
      <c r="BW401" s="14"/>
      <c r="BX401" s="14"/>
      <c r="BY401" s="14"/>
      <c r="BZ401" s="14"/>
      <c r="CA401" s="14"/>
      <c r="CB401" s="14"/>
      <c r="CC401" s="14"/>
    </row>
    <row r="402" spans="1:81" s="549" customFormat="1" ht="12.75" customHeight="1">
      <c r="A402" s="536"/>
      <c r="B402" s="14"/>
      <c r="C402" s="2472" t="s">
        <v>590</v>
      </c>
      <c r="D402" s="2419"/>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3" t="s">
        <v>1451</v>
      </c>
      <c r="AG402" s="2473"/>
      <c r="AH402" s="2473"/>
      <c r="AI402" s="2473"/>
      <c r="AJ402" s="2473"/>
      <c r="AK402" s="2473"/>
      <c r="AL402" s="247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47" t="s">
        <v>1454</v>
      </c>
      <c r="G405" s="2447"/>
      <c r="H405" s="2447"/>
      <c r="I405" s="2447"/>
      <c r="J405" s="2447"/>
      <c r="K405" s="2447"/>
      <c r="L405" s="2447"/>
      <c r="M405" s="2447"/>
      <c r="N405" s="2447"/>
      <c r="O405" s="2447"/>
      <c r="P405" s="2447"/>
      <c r="Q405" s="2447"/>
      <c r="R405" s="2447"/>
      <c r="S405" s="2447"/>
      <c r="T405" s="2447"/>
      <c r="U405" s="2447"/>
      <c r="V405" s="2447"/>
      <c r="W405" s="2447"/>
      <c r="X405" s="2447"/>
      <c r="Y405" s="2447"/>
      <c r="Z405" s="2447"/>
      <c r="AA405" s="2447"/>
      <c r="AB405" s="2447"/>
      <c r="AC405" s="2447"/>
      <c r="AD405" s="2447"/>
      <c r="AE405" s="2447"/>
      <c r="AF405" s="244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8"/>
      <c r="G406" s="2448"/>
      <c r="H406" s="2448"/>
      <c r="I406" s="2448"/>
      <c r="J406" s="2448"/>
      <c r="K406" s="2448"/>
      <c r="L406" s="2448"/>
      <c r="M406" s="2448"/>
      <c r="N406" s="2448"/>
      <c r="O406" s="2448"/>
      <c r="P406" s="2448"/>
      <c r="Q406" s="2448"/>
      <c r="R406" s="2448"/>
      <c r="S406" s="2448"/>
      <c r="T406" s="2448"/>
      <c r="U406" s="2448"/>
      <c r="V406" s="2448"/>
      <c r="W406" s="2448"/>
      <c r="X406" s="2448"/>
      <c r="Y406" s="2448"/>
      <c r="Z406" s="2448"/>
      <c r="AA406" s="2448"/>
      <c r="AB406" s="2448"/>
      <c r="AC406" s="2448"/>
      <c r="AD406" s="2448"/>
      <c r="AE406" s="2448"/>
      <c r="AF406" s="244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8"/>
      <c r="G407" s="2448"/>
      <c r="H407" s="2448"/>
      <c r="I407" s="2448"/>
      <c r="J407" s="2448"/>
      <c r="K407" s="2448"/>
      <c r="L407" s="2448"/>
      <c r="M407" s="2448"/>
      <c r="N407" s="2448"/>
      <c r="O407" s="2448"/>
      <c r="P407" s="2448"/>
      <c r="Q407" s="2448"/>
      <c r="R407" s="2448"/>
      <c r="S407" s="2448"/>
      <c r="T407" s="2448"/>
      <c r="U407" s="2448"/>
      <c r="V407" s="2448"/>
      <c r="W407" s="2448"/>
      <c r="X407" s="2448"/>
      <c r="Y407" s="2448"/>
      <c r="Z407" s="2448"/>
      <c r="AA407" s="2448"/>
      <c r="AB407" s="2448"/>
      <c r="AC407" s="2448"/>
      <c r="AD407" s="2448"/>
      <c r="AE407" s="2448"/>
      <c r="AF407" s="244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8"/>
      <c r="G408" s="2448"/>
      <c r="H408" s="2448"/>
      <c r="I408" s="2448"/>
      <c r="J408" s="2448"/>
      <c r="K408" s="2448"/>
      <c r="L408" s="2448"/>
      <c r="M408" s="2448"/>
      <c r="N408" s="2448"/>
      <c r="O408" s="2448"/>
      <c r="P408" s="2448"/>
      <c r="Q408" s="2448"/>
      <c r="R408" s="2448"/>
      <c r="S408" s="2448"/>
      <c r="T408" s="2448"/>
      <c r="U408" s="2448"/>
      <c r="V408" s="2448"/>
      <c r="W408" s="2448"/>
      <c r="X408" s="2448"/>
      <c r="Y408" s="2448"/>
      <c r="Z408" s="2448"/>
      <c r="AA408" s="2448"/>
      <c r="AB408" s="2448"/>
      <c r="AC408" s="2448"/>
      <c r="AD408" s="2448"/>
      <c r="AE408" s="2448"/>
      <c r="AF408" s="244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8"/>
      <c r="G409" s="2448"/>
      <c r="H409" s="2448"/>
      <c r="I409" s="2448"/>
      <c r="J409" s="2448"/>
      <c r="K409" s="2448"/>
      <c r="L409" s="2448"/>
      <c r="M409" s="2448"/>
      <c r="N409" s="2448"/>
      <c r="O409" s="2448"/>
      <c r="P409" s="2448"/>
      <c r="Q409" s="2448"/>
      <c r="R409" s="2448"/>
      <c r="S409" s="2448"/>
      <c r="T409" s="2448"/>
      <c r="U409" s="2448"/>
      <c r="V409" s="2448"/>
      <c r="W409" s="2448"/>
      <c r="X409" s="2448"/>
      <c r="Y409" s="2448"/>
      <c r="Z409" s="2448"/>
      <c r="AA409" s="2448"/>
      <c r="AB409" s="2448"/>
      <c r="AC409" s="2448"/>
      <c r="AD409" s="2448"/>
      <c r="AE409" s="2448"/>
      <c r="AF409" s="244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2" t="s">
        <v>544</v>
      </c>
      <c r="D410" s="2419"/>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3" t="s">
        <v>1456</v>
      </c>
      <c r="AG410" s="2473"/>
      <c r="AH410" s="2473"/>
      <c r="AI410" s="2473"/>
      <c r="AJ410" s="2473"/>
      <c r="AK410" s="2473"/>
      <c r="AL410" s="247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2" t="s">
        <v>590</v>
      </c>
      <c r="D412" s="2419"/>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3" t="s">
        <v>1451</v>
      </c>
      <c r="AG412" s="2473"/>
      <c r="AH412" s="2473"/>
      <c r="AI412" s="2473"/>
      <c r="AJ412" s="2473"/>
      <c r="AK412" s="2473"/>
      <c r="AL412" s="247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47" t="s">
        <v>1460</v>
      </c>
      <c r="G416" s="2447"/>
      <c r="H416" s="2447"/>
      <c r="I416" s="2447"/>
      <c r="J416" s="2447"/>
      <c r="K416" s="2447"/>
      <c r="L416" s="2447"/>
      <c r="M416" s="2447"/>
      <c r="N416" s="2447"/>
      <c r="O416" s="2447"/>
      <c r="P416" s="2447"/>
      <c r="Q416" s="2447"/>
      <c r="R416" s="2447"/>
      <c r="S416" s="2447"/>
      <c r="T416" s="2447"/>
      <c r="U416" s="2447"/>
      <c r="V416" s="2447"/>
      <c r="W416" s="2447"/>
      <c r="X416" s="2447"/>
      <c r="Y416" s="2447"/>
      <c r="Z416" s="2447"/>
      <c r="AA416" s="2447"/>
      <c r="AB416" s="2447"/>
      <c r="AC416" s="2447"/>
      <c r="AD416" s="2447"/>
      <c r="AE416" s="2447"/>
      <c r="AF416" s="244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8"/>
      <c r="G417" s="2448"/>
      <c r="H417" s="2448"/>
      <c r="I417" s="2448"/>
      <c r="J417" s="2448"/>
      <c r="K417" s="2448"/>
      <c r="L417" s="2448"/>
      <c r="M417" s="2448"/>
      <c r="N417" s="2448"/>
      <c r="O417" s="2448"/>
      <c r="P417" s="2448"/>
      <c r="Q417" s="2448"/>
      <c r="R417" s="2448"/>
      <c r="S417" s="2448"/>
      <c r="T417" s="2448"/>
      <c r="U417" s="2448"/>
      <c r="V417" s="2448"/>
      <c r="W417" s="2448"/>
      <c r="X417" s="2448"/>
      <c r="Y417" s="2448"/>
      <c r="Z417" s="2448"/>
      <c r="AA417" s="2448"/>
      <c r="AB417" s="2448"/>
      <c r="AC417" s="2448"/>
      <c r="AD417" s="2448"/>
      <c r="AE417" s="2448"/>
      <c r="AF417" s="244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48"/>
      <c r="G418" s="2448"/>
      <c r="H418" s="2448"/>
      <c r="I418" s="2448"/>
      <c r="J418" s="2448"/>
      <c r="K418" s="2448"/>
      <c r="L418" s="2448"/>
      <c r="M418" s="2448"/>
      <c r="N418" s="2448"/>
      <c r="O418" s="2448"/>
      <c r="P418" s="2448"/>
      <c r="Q418" s="2448"/>
      <c r="R418" s="2448"/>
      <c r="S418" s="2448"/>
      <c r="T418" s="2448"/>
      <c r="U418" s="2448"/>
      <c r="V418" s="2448"/>
      <c r="W418" s="2448"/>
      <c r="X418" s="2448"/>
      <c r="Y418" s="2448"/>
      <c r="Z418" s="2448"/>
      <c r="AA418" s="2448"/>
      <c r="AB418" s="2448"/>
      <c r="AC418" s="2448"/>
      <c r="AD418" s="2448"/>
      <c r="AE418" s="2448"/>
      <c r="AF418" s="244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8"/>
      <c r="G419" s="2448"/>
      <c r="H419" s="2448"/>
      <c r="I419" s="2448"/>
      <c r="J419" s="2448"/>
      <c r="K419" s="2448"/>
      <c r="L419" s="2448"/>
      <c r="M419" s="2448"/>
      <c r="N419" s="2448"/>
      <c r="O419" s="2448"/>
      <c r="P419" s="2448"/>
      <c r="Q419" s="2448"/>
      <c r="R419" s="2448"/>
      <c r="S419" s="2448"/>
      <c r="T419" s="2448"/>
      <c r="U419" s="2448"/>
      <c r="V419" s="2448"/>
      <c r="W419" s="2448"/>
      <c r="X419" s="2448"/>
      <c r="Y419" s="2448"/>
      <c r="Z419" s="2448"/>
      <c r="AA419" s="2448"/>
      <c r="AB419" s="2448"/>
      <c r="AC419" s="2448"/>
      <c r="AD419" s="2448"/>
      <c r="AE419" s="2448"/>
      <c r="AF419" s="244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2" t="s">
        <v>590</v>
      </c>
      <c r="D420" s="2419"/>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3" t="s">
        <v>1451</v>
      </c>
      <c r="AG420" s="2473"/>
      <c r="AH420" s="2473"/>
      <c r="AI420" s="2473"/>
      <c r="AJ420" s="2473"/>
      <c r="AK420" s="2473"/>
      <c r="AL420" s="247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2" t="s">
        <v>544</v>
      </c>
      <c r="D422" s="2419"/>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3" t="s">
        <v>1463</v>
      </c>
      <c r="AG422" s="2473"/>
      <c r="AH422" s="2473"/>
      <c r="AI422" s="2473"/>
      <c r="AJ422" s="2473"/>
      <c r="AK422" s="2473"/>
      <c r="AL422" s="247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2" t="s">
        <v>590</v>
      </c>
      <c r="D425" s="2419"/>
      <c r="E425" s="711" t="s">
        <v>1464</v>
      </c>
      <c r="F425" s="2447" t="s">
        <v>1465</v>
      </c>
      <c r="G425" s="2447"/>
      <c r="H425" s="2447"/>
      <c r="I425" s="2447"/>
      <c r="J425" s="2447"/>
      <c r="K425" s="2447"/>
      <c r="L425" s="2447"/>
      <c r="M425" s="2447"/>
      <c r="N425" s="2447"/>
      <c r="O425" s="2447"/>
      <c r="P425" s="2447"/>
      <c r="Q425" s="2447"/>
      <c r="R425" s="2447"/>
      <c r="S425" s="2447"/>
      <c r="T425" s="2447"/>
      <c r="U425" s="2447"/>
      <c r="V425" s="2447"/>
      <c r="W425" s="2447"/>
      <c r="X425" s="2447"/>
      <c r="Y425" s="2447"/>
      <c r="Z425" s="2447"/>
      <c r="AA425" s="2447"/>
      <c r="AB425" s="2447"/>
      <c r="AC425" s="2447"/>
      <c r="AD425" s="2447"/>
      <c r="AE425" s="244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8"/>
      <c r="G426" s="2448"/>
      <c r="H426" s="2448"/>
      <c r="I426" s="2448"/>
      <c r="J426" s="2448"/>
      <c r="K426" s="2448"/>
      <c r="L426" s="2448"/>
      <c r="M426" s="2448"/>
      <c r="N426" s="2448"/>
      <c r="O426" s="2448"/>
      <c r="P426" s="2448"/>
      <c r="Q426" s="2448"/>
      <c r="R426" s="2448"/>
      <c r="S426" s="2448"/>
      <c r="T426" s="2448"/>
      <c r="U426" s="2448"/>
      <c r="V426" s="2448"/>
      <c r="W426" s="2448"/>
      <c r="X426" s="2448"/>
      <c r="Y426" s="2448"/>
      <c r="Z426" s="2448"/>
      <c r="AA426" s="2448"/>
      <c r="AB426" s="2448"/>
      <c r="AC426" s="2448"/>
      <c r="AD426" s="2448"/>
      <c r="AE426" s="2448"/>
      <c r="AF426" s="2398" t="s">
        <v>1451</v>
      </c>
      <c r="AG426" s="2398"/>
      <c r="AH426" s="2398"/>
      <c r="AI426" s="2398"/>
      <c r="AJ426" s="2398"/>
      <c r="AK426" s="2398"/>
      <c r="AL426" s="2479"/>
      <c r="AM426" s="568"/>
      <c r="AN426" s="595"/>
      <c r="BS426" s="568"/>
      <c r="BT426" s="568"/>
      <c r="BY426" s="568"/>
      <c r="BZ426" s="568"/>
      <c r="CA426" s="568"/>
      <c r="CB426" s="568"/>
      <c r="CC426" s="568"/>
    </row>
    <row r="427" spans="1:81" s="549" customFormat="1" ht="12.75" customHeight="1">
      <c r="A427" s="536"/>
      <c r="B427" s="14"/>
      <c r="C427" s="727"/>
      <c r="D427" s="14"/>
      <c r="E427" s="687"/>
      <c r="F427" s="2448"/>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9"/>
      <c r="G428" s="2449"/>
      <c r="H428" s="2449"/>
      <c r="I428" s="2449"/>
      <c r="J428" s="2449"/>
      <c r="K428" s="2449"/>
      <c r="L428" s="2449"/>
      <c r="M428" s="2449"/>
      <c r="N428" s="2449"/>
      <c r="O428" s="2449"/>
      <c r="P428" s="2449"/>
      <c r="Q428" s="2449"/>
      <c r="R428" s="2449"/>
      <c r="S428" s="2449"/>
      <c r="T428" s="2449"/>
      <c r="U428" s="2449"/>
      <c r="V428" s="2449"/>
      <c r="W428" s="2449"/>
      <c r="X428" s="2449"/>
      <c r="Y428" s="2449"/>
      <c r="Z428" s="2449"/>
      <c r="AA428" s="2449"/>
      <c r="AB428" s="2449"/>
      <c r="AC428" s="2449"/>
      <c r="AD428" s="2449"/>
      <c r="AE428" s="2449"/>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47" t="s">
        <v>1467</v>
      </c>
      <c r="G430" s="2447"/>
      <c r="H430" s="2447"/>
      <c r="I430" s="2447"/>
      <c r="J430" s="2447"/>
      <c r="K430" s="2447"/>
      <c r="L430" s="2447"/>
      <c r="M430" s="2447"/>
      <c r="N430" s="2447"/>
      <c r="O430" s="2447"/>
      <c r="P430" s="2447"/>
      <c r="Q430" s="2447"/>
      <c r="R430" s="2447"/>
      <c r="S430" s="2447"/>
      <c r="T430" s="2447"/>
      <c r="U430" s="2447"/>
      <c r="V430" s="2447"/>
      <c r="W430" s="2447"/>
      <c r="X430" s="2447"/>
      <c r="Y430" s="2447"/>
      <c r="Z430" s="2447"/>
      <c r="AA430" s="2447"/>
      <c r="AB430" s="2447"/>
      <c r="AC430" s="2447"/>
      <c r="AD430" s="2447"/>
      <c r="AE430" s="2447"/>
      <c r="AF430" s="743"/>
      <c r="AG430" s="743"/>
      <c r="AH430" s="743"/>
      <c r="AI430" s="743"/>
      <c r="AJ430" s="743"/>
      <c r="AK430" s="743"/>
      <c r="AL430" s="744"/>
      <c r="AM430" s="568"/>
    </row>
    <row r="431" spans="1:81" ht="13">
      <c r="A431" s="536"/>
      <c r="C431" s="727"/>
      <c r="E431" s="687"/>
      <c r="F431" s="2448"/>
      <c r="G431" s="2448"/>
      <c r="H431" s="2448"/>
      <c r="I431" s="2448"/>
      <c r="J431" s="2448"/>
      <c r="K431" s="2448"/>
      <c r="L431" s="2448"/>
      <c r="M431" s="2448"/>
      <c r="N431" s="2448"/>
      <c r="O431" s="2448"/>
      <c r="P431" s="2448"/>
      <c r="Q431" s="2448"/>
      <c r="R431" s="2448"/>
      <c r="S431" s="2448"/>
      <c r="T431" s="2448"/>
      <c r="U431" s="2448"/>
      <c r="V431" s="2448"/>
      <c r="W431" s="2448"/>
      <c r="X431" s="2448"/>
      <c r="Y431" s="2448"/>
      <c r="Z431" s="2448"/>
      <c r="AA431" s="2448"/>
      <c r="AB431" s="2448"/>
      <c r="AC431" s="2448"/>
      <c r="AD431" s="2448"/>
      <c r="AE431" s="2448"/>
      <c r="AF431" s="539"/>
      <c r="AG431" s="536"/>
      <c r="AH431" s="549"/>
      <c r="AI431" s="549"/>
      <c r="AJ431" s="549"/>
      <c r="AK431" s="549"/>
      <c r="AL431" s="728"/>
      <c r="AM431" s="568"/>
    </row>
    <row r="432" spans="1:81" s="549" customFormat="1" ht="12.75" customHeight="1">
      <c r="A432" s="536"/>
      <c r="B432" s="14"/>
      <c r="C432" s="727"/>
      <c r="D432" s="14"/>
      <c r="E432" s="687"/>
      <c r="F432" s="2448"/>
      <c r="G432" s="2448"/>
      <c r="H432" s="2448"/>
      <c r="I432" s="2448"/>
      <c r="J432" s="2448"/>
      <c r="K432" s="2448"/>
      <c r="L432" s="2448"/>
      <c r="M432" s="2448"/>
      <c r="N432" s="2448"/>
      <c r="O432" s="2448"/>
      <c r="P432" s="2448"/>
      <c r="Q432" s="2448"/>
      <c r="R432" s="2448"/>
      <c r="S432" s="2448"/>
      <c r="T432" s="2448"/>
      <c r="U432" s="2448"/>
      <c r="V432" s="2448"/>
      <c r="W432" s="2448"/>
      <c r="X432" s="2448"/>
      <c r="Y432" s="2448"/>
      <c r="Z432" s="2448"/>
      <c r="AA432" s="2448"/>
      <c r="AB432" s="2448"/>
      <c r="AC432" s="2448"/>
      <c r="AD432" s="2448"/>
      <c r="AE432" s="2448"/>
      <c r="AL432" s="728"/>
      <c r="AM432" s="568"/>
      <c r="AN432" s="595"/>
    </row>
    <row r="433" spans="1:60" s="549" customFormat="1" ht="12.75" customHeight="1">
      <c r="A433" s="536"/>
      <c r="B433" s="14"/>
      <c r="C433" s="735"/>
      <c r="F433" s="2448"/>
      <c r="G433" s="2448"/>
      <c r="H433" s="2448"/>
      <c r="I433" s="2448"/>
      <c r="J433" s="2448"/>
      <c r="K433" s="2448"/>
      <c r="L433" s="2448"/>
      <c r="M433" s="2448"/>
      <c r="N433" s="2448"/>
      <c r="O433" s="2448"/>
      <c r="P433" s="2448"/>
      <c r="Q433" s="2448"/>
      <c r="R433" s="2448"/>
      <c r="S433" s="2448"/>
      <c r="T433" s="2448"/>
      <c r="U433" s="2448"/>
      <c r="V433" s="2448"/>
      <c r="W433" s="2448"/>
      <c r="X433" s="2448"/>
      <c r="Y433" s="2448"/>
      <c r="Z433" s="2448"/>
      <c r="AA433" s="2448"/>
      <c r="AB433" s="2448"/>
      <c r="AC433" s="2448"/>
      <c r="AD433" s="2448"/>
      <c r="AE433" s="2448"/>
      <c r="AL433" s="728"/>
      <c r="AM433" s="568"/>
      <c r="AN433" s="595"/>
    </row>
    <row r="434" spans="1:60" s="549" customFormat="1" ht="12.75" customHeight="1">
      <c r="A434" s="536"/>
      <c r="B434" s="14"/>
      <c r="C434" s="2472" t="s">
        <v>590</v>
      </c>
      <c r="D434" s="2419"/>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8" t="s">
        <v>1451</v>
      </c>
      <c r="AG434" s="2398"/>
      <c r="AH434" s="2398"/>
      <c r="AI434" s="2398"/>
      <c r="AJ434" s="2398"/>
      <c r="AK434" s="2398"/>
      <c r="AL434" s="2479"/>
      <c r="AM434" s="568"/>
      <c r="AN434" s="595"/>
    </row>
    <row r="435" spans="1:60" s="549" customFormat="1" ht="12.75" customHeight="1">
      <c r="A435" s="536"/>
      <c r="B435" s="14"/>
      <c r="C435" s="735"/>
      <c r="AL435" s="728"/>
      <c r="AM435" s="568"/>
      <c r="AN435" s="595"/>
    </row>
    <row r="436" spans="1:60" s="549" customFormat="1" ht="12.75" customHeight="1">
      <c r="A436" s="536"/>
      <c r="B436" s="14"/>
      <c r="C436" s="2472" t="s">
        <v>590</v>
      </c>
      <c r="D436" s="2419"/>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8" t="s">
        <v>1463</v>
      </c>
      <c r="AG436" s="2398"/>
      <c r="AH436" s="2398"/>
      <c r="AI436" s="2398"/>
      <c r="AJ436" s="2398"/>
      <c r="AK436" s="2398"/>
      <c r="AL436" s="247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47" t="s">
        <v>1471</v>
      </c>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710"/>
      <c r="AG440" s="710"/>
      <c r="AH440" s="710"/>
      <c r="AI440" s="710"/>
      <c r="AJ440" s="710"/>
      <c r="AK440" s="710"/>
      <c r="AL440" s="741"/>
      <c r="AM440" s="568"/>
      <c r="AN440" s="595"/>
    </row>
    <row r="441" spans="1:60" s="549" customFormat="1" ht="12.75" customHeight="1">
      <c r="A441" s="536"/>
      <c r="B441" s="14"/>
      <c r="C441" s="727"/>
      <c r="D441" s="14"/>
      <c r="E441" s="687"/>
      <c r="F441" s="2448"/>
      <c r="G441" s="2448"/>
      <c r="H441" s="2448"/>
      <c r="I441" s="2448"/>
      <c r="J441" s="2448"/>
      <c r="K441" s="2448"/>
      <c r="L441" s="2448"/>
      <c r="M441" s="2448"/>
      <c r="N441" s="2448"/>
      <c r="O441" s="2448"/>
      <c r="P441" s="2448"/>
      <c r="Q441" s="2448"/>
      <c r="R441" s="2448"/>
      <c r="S441" s="2448"/>
      <c r="T441" s="2448"/>
      <c r="U441" s="2448"/>
      <c r="V441" s="2448"/>
      <c r="W441" s="2448"/>
      <c r="X441" s="2448"/>
      <c r="Y441" s="2448"/>
      <c r="Z441" s="2448"/>
      <c r="AA441" s="2448"/>
      <c r="AB441" s="2448"/>
      <c r="AC441" s="2448"/>
      <c r="AD441" s="2448"/>
      <c r="AE441" s="2448"/>
      <c r="AF441" s="539"/>
      <c r="AG441" s="536"/>
      <c r="AL441" s="728"/>
      <c r="AM441" s="568"/>
      <c r="AN441" s="595"/>
    </row>
    <row r="442" spans="1:60" s="549" customFormat="1" ht="12.65" customHeight="1">
      <c r="A442" s="536"/>
      <c r="B442" s="14"/>
      <c r="C442" s="727"/>
      <c r="D442" s="14"/>
      <c r="E442" s="687"/>
      <c r="F442" s="2448"/>
      <c r="G442" s="2448"/>
      <c r="H442" s="2448"/>
      <c r="I442" s="2448"/>
      <c r="J442" s="2448"/>
      <c r="K442" s="2448"/>
      <c r="L442" s="2448"/>
      <c r="M442" s="2448"/>
      <c r="N442" s="2448"/>
      <c r="O442" s="2448"/>
      <c r="P442" s="2448"/>
      <c r="Q442" s="2448"/>
      <c r="R442" s="2448"/>
      <c r="S442" s="2448"/>
      <c r="T442" s="2448"/>
      <c r="U442" s="2448"/>
      <c r="V442" s="2448"/>
      <c r="W442" s="2448"/>
      <c r="X442" s="2448"/>
      <c r="Y442" s="2448"/>
      <c r="Z442" s="2448"/>
      <c r="AA442" s="2448"/>
      <c r="AB442" s="2448"/>
      <c r="AC442" s="2448"/>
      <c r="AD442" s="2448"/>
      <c r="AE442" s="2448"/>
      <c r="AL442" s="728"/>
      <c r="AM442" s="568"/>
      <c r="AN442" s="595"/>
    </row>
    <row r="443" spans="1:60" s="549" customFormat="1" ht="12.75" customHeight="1">
      <c r="A443" s="536"/>
      <c r="B443" s="14"/>
      <c r="C443" s="2472" t="s">
        <v>590</v>
      </c>
      <c r="D443" s="2419"/>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8" t="s">
        <v>1451</v>
      </c>
      <c r="AG443" s="2398"/>
      <c r="AH443" s="2398"/>
      <c r="AI443" s="2398"/>
      <c r="AJ443" s="2398"/>
      <c r="AK443" s="2398"/>
      <c r="AL443" s="247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4" customHeight="1">
      <c r="A446" s="536"/>
      <c r="C446" s="742"/>
      <c r="D446" s="743"/>
      <c r="E446" s="711" t="s">
        <v>1473</v>
      </c>
      <c r="F446" s="2447" t="s">
        <v>1474</v>
      </c>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48"/>
      <c r="G447" s="2448"/>
      <c r="H447" s="2448"/>
      <c r="I447" s="2448"/>
      <c r="J447" s="2448"/>
      <c r="K447" s="2448"/>
      <c r="L447" s="2448"/>
      <c r="M447" s="2448"/>
      <c r="N447" s="2448"/>
      <c r="O447" s="2448"/>
      <c r="P447" s="2448"/>
      <c r="Q447" s="2448"/>
      <c r="R447" s="2448"/>
      <c r="S447" s="2448"/>
      <c r="T447" s="2448"/>
      <c r="U447" s="2448"/>
      <c r="V447" s="2448"/>
      <c r="W447" s="2448"/>
      <c r="X447" s="2448"/>
      <c r="Y447" s="2448"/>
      <c r="Z447" s="2448"/>
      <c r="AA447" s="2448"/>
      <c r="AB447" s="2448"/>
      <c r="AC447" s="2448"/>
      <c r="AD447" s="2448"/>
      <c r="AE447" s="2448"/>
      <c r="AF447" s="592"/>
      <c r="AG447" s="592"/>
      <c r="AH447" s="592"/>
      <c r="AI447" s="592"/>
      <c r="AJ447" s="592"/>
      <c r="AK447" s="592"/>
      <c r="AL447" s="746"/>
      <c r="AM447" s="568"/>
      <c r="AO447" s="549"/>
      <c r="AP447" s="549"/>
    </row>
    <row r="448" spans="1:60" s="549" customFormat="1" ht="12.75" customHeight="1">
      <c r="A448" s="536"/>
      <c r="B448" s="14"/>
      <c r="C448" s="727"/>
      <c r="D448" s="14"/>
      <c r="E448" s="687"/>
      <c r="F448" s="2448"/>
      <c r="G448" s="2448"/>
      <c r="H448" s="2448"/>
      <c r="I448" s="2448"/>
      <c r="J448" s="2448"/>
      <c r="K448" s="2448"/>
      <c r="L448" s="2448"/>
      <c r="M448" s="2448"/>
      <c r="N448" s="2448"/>
      <c r="O448" s="2448"/>
      <c r="P448" s="2448"/>
      <c r="Q448" s="2448"/>
      <c r="R448" s="2448"/>
      <c r="S448" s="2448"/>
      <c r="T448" s="2448"/>
      <c r="U448" s="2448"/>
      <c r="V448" s="2448"/>
      <c r="W448" s="2448"/>
      <c r="X448" s="2448"/>
      <c r="Y448" s="2448"/>
      <c r="Z448" s="2448"/>
      <c r="AA448" s="2448"/>
      <c r="AB448" s="2448"/>
      <c r="AC448" s="2448"/>
      <c r="AD448" s="2448"/>
      <c r="AE448" s="2448"/>
      <c r="AF448" s="592"/>
      <c r="AG448" s="592"/>
      <c r="AH448" s="592"/>
      <c r="AI448" s="592"/>
      <c r="AJ448" s="592"/>
      <c r="AK448" s="592"/>
      <c r="AL448" s="746"/>
      <c r="AM448" s="568"/>
      <c r="AN448" s="595"/>
    </row>
    <row r="449" spans="1:42" s="549" customFormat="1" ht="12.75" customHeight="1">
      <c r="A449" s="536"/>
      <c r="B449" s="14"/>
      <c r="C449" s="747"/>
      <c r="D449" s="726"/>
      <c r="E449" s="715"/>
      <c r="F449" s="2448"/>
      <c r="G449" s="2448"/>
      <c r="H449" s="2448"/>
      <c r="I449" s="2448"/>
      <c r="J449" s="2448"/>
      <c r="K449" s="2448"/>
      <c r="L449" s="2448"/>
      <c r="M449" s="2448"/>
      <c r="N449" s="2448"/>
      <c r="O449" s="2448"/>
      <c r="P449" s="2448"/>
      <c r="Q449" s="2448"/>
      <c r="R449" s="2448"/>
      <c r="S449" s="2448"/>
      <c r="T449" s="2448"/>
      <c r="U449" s="2448"/>
      <c r="V449" s="2448"/>
      <c r="W449" s="2448"/>
      <c r="X449" s="2448"/>
      <c r="Y449" s="2448"/>
      <c r="Z449" s="2448"/>
      <c r="AA449" s="2448"/>
      <c r="AB449" s="2448"/>
      <c r="AC449" s="2448"/>
      <c r="AD449" s="2448"/>
      <c r="AE449" s="244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8"/>
      <c r="G450" s="2448"/>
      <c r="H450" s="2448"/>
      <c r="I450" s="2448"/>
      <c r="J450" s="2448"/>
      <c r="K450" s="2448"/>
      <c r="L450" s="2448"/>
      <c r="M450" s="2448"/>
      <c r="N450" s="2448"/>
      <c r="O450" s="2448"/>
      <c r="P450" s="2448"/>
      <c r="Q450" s="2448"/>
      <c r="R450" s="2448"/>
      <c r="S450" s="2448"/>
      <c r="T450" s="2448"/>
      <c r="U450" s="2448"/>
      <c r="V450" s="2448"/>
      <c r="W450" s="2448"/>
      <c r="X450" s="2448"/>
      <c r="Y450" s="2448"/>
      <c r="Z450" s="2448"/>
      <c r="AA450" s="2448"/>
      <c r="AB450" s="2448"/>
      <c r="AC450" s="2448"/>
      <c r="AD450" s="2448"/>
      <c r="AE450" s="2448"/>
      <c r="AF450" s="592"/>
      <c r="AG450" s="592"/>
      <c r="AH450" s="592"/>
      <c r="AI450" s="592"/>
      <c r="AJ450" s="592"/>
      <c r="AK450" s="592"/>
      <c r="AL450" s="746"/>
      <c r="AM450" s="568"/>
      <c r="AN450" s="595"/>
    </row>
    <row r="451" spans="1:42" s="549" customFormat="1" ht="12.75" customHeight="1">
      <c r="A451" s="536"/>
      <c r="B451" s="14"/>
      <c r="C451" s="747"/>
      <c r="D451" s="726"/>
      <c r="E451" s="715"/>
      <c r="F451" s="2448"/>
      <c r="G451" s="2448"/>
      <c r="H451" s="2448"/>
      <c r="I451" s="2448"/>
      <c r="J451" s="2448"/>
      <c r="K451" s="2448"/>
      <c r="L451" s="2448"/>
      <c r="M451" s="2448"/>
      <c r="N451" s="2448"/>
      <c r="O451" s="2448"/>
      <c r="P451" s="2448"/>
      <c r="Q451" s="2448"/>
      <c r="R451" s="2448"/>
      <c r="S451" s="2448"/>
      <c r="T451" s="2448"/>
      <c r="U451" s="2448"/>
      <c r="V451" s="2448"/>
      <c r="W451" s="2448"/>
      <c r="X451" s="2448"/>
      <c r="Y451" s="2448"/>
      <c r="Z451" s="2448"/>
      <c r="AA451" s="2448"/>
      <c r="AB451" s="2448"/>
      <c r="AC451" s="2448"/>
      <c r="AD451" s="2448"/>
      <c r="AE451" s="2448"/>
      <c r="AF451" s="592"/>
      <c r="AG451" s="592"/>
      <c r="AH451" s="592"/>
      <c r="AI451" s="592"/>
      <c r="AJ451" s="592"/>
      <c r="AK451" s="592"/>
      <c r="AL451" s="746"/>
      <c r="AM451" s="568"/>
      <c r="AN451" s="595"/>
    </row>
    <row r="452" spans="1:42" s="549" customFormat="1" ht="12.75" customHeight="1">
      <c r="A452" s="536"/>
      <c r="B452" s="14"/>
      <c r="C452" s="747"/>
      <c r="D452" s="726"/>
      <c r="E452" s="715"/>
      <c r="F452" s="2448"/>
      <c r="G452" s="2448"/>
      <c r="H452" s="2448"/>
      <c r="I452" s="2448"/>
      <c r="J452" s="2448"/>
      <c r="K452" s="2448"/>
      <c r="L452" s="2448"/>
      <c r="M452" s="2448"/>
      <c r="N452" s="2448"/>
      <c r="O452" s="2448"/>
      <c r="P452" s="2448"/>
      <c r="Q452" s="2448"/>
      <c r="R452" s="2448"/>
      <c r="S452" s="2448"/>
      <c r="T452" s="2448"/>
      <c r="U452" s="2448"/>
      <c r="V452" s="2448"/>
      <c r="W452" s="2448"/>
      <c r="X452" s="2448"/>
      <c r="Y452" s="2448"/>
      <c r="Z452" s="2448"/>
      <c r="AA452" s="2448"/>
      <c r="AB452" s="2448"/>
      <c r="AC452" s="2448"/>
      <c r="AD452" s="2448"/>
      <c r="AE452" s="2448"/>
      <c r="AF452" s="592"/>
      <c r="AG452" s="592"/>
      <c r="AH452" s="592"/>
      <c r="AI452" s="592"/>
      <c r="AJ452" s="592"/>
      <c r="AK452" s="592"/>
      <c r="AL452" s="746"/>
      <c r="AM452" s="568"/>
      <c r="AN452" s="595"/>
    </row>
    <row r="453" spans="1:42" s="549" customFormat="1" ht="12.75" customHeight="1">
      <c r="A453" s="536"/>
      <c r="B453" s="14"/>
      <c r="C453" s="747"/>
      <c r="D453" s="726"/>
      <c r="E453" s="715"/>
      <c r="F453" s="2448"/>
      <c r="G453" s="2448"/>
      <c r="H453" s="2448"/>
      <c r="I453" s="2448"/>
      <c r="J453" s="2448"/>
      <c r="K453" s="2448"/>
      <c r="L453" s="2448"/>
      <c r="M453" s="2448"/>
      <c r="N453" s="2448"/>
      <c r="O453" s="2448"/>
      <c r="P453" s="2448"/>
      <c r="Q453" s="2448"/>
      <c r="R453" s="2448"/>
      <c r="S453" s="2448"/>
      <c r="T453" s="2448"/>
      <c r="U453" s="2448"/>
      <c r="V453" s="2448"/>
      <c r="W453" s="2448"/>
      <c r="X453" s="2448"/>
      <c r="Y453" s="2448"/>
      <c r="Z453" s="2448"/>
      <c r="AA453" s="2448"/>
      <c r="AB453" s="2448"/>
      <c r="AC453" s="2448"/>
      <c r="AD453" s="2448"/>
      <c r="AE453" s="2448"/>
      <c r="AF453" s="592"/>
      <c r="AG453" s="592"/>
      <c r="AH453" s="592"/>
      <c r="AI453" s="592"/>
      <c r="AJ453" s="592"/>
      <c r="AK453" s="592"/>
      <c r="AL453" s="746"/>
      <c r="AM453" s="568"/>
      <c r="AN453" s="595"/>
    </row>
    <row r="454" spans="1:42" s="549" customFormat="1" ht="17.25" customHeight="1">
      <c r="A454" s="536"/>
      <c r="B454" s="14"/>
      <c r="C454" s="747"/>
      <c r="D454" s="726"/>
      <c r="E454" s="715"/>
      <c r="F454" s="2448"/>
      <c r="G454" s="2448"/>
      <c r="H454" s="2448"/>
      <c r="I454" s="2448"/>
      <c r="J454" s="2448"/>
      <c r="K454" s="2448"/>
      <c r="L454" s="2448"/>
      <c r="M454" s="2448"/>
      <c r="N454" s="2448"/>
      <c r="O454" s="2448"/>
      <c r="P454" s="2448"/>
      <c r="Q454" s="2448"/>
      <c r="R454" s="2448"/>
      <c r="S454" s="2448"/>
      <c r="T454" s="2448"/>
      <c r="U454" s="2448"/>
      <c r="V454" s="2448"/>
      <c r="W454" s="2448"/>
      <c r="X454" s="2448"/>
      <c r="Y454" s="2448"/>
      <c r="Z454" s="2448"/>
      <c r="AA454" s="2448"/>
      <c r="AB454" s="2448"/>
      <c r="AC454" s="2448"/>
      <c r="AD454" s="2448"/>
      <c r="AE454" s="2448"/>
      <c r="AL454" s="728"/>
      <c r="AM454" s="568"/>
      <c r="AN454" s="595"/>
    </row>
    <row r="455" spans="1:42" s="549" customFormat="1" ht="12.75" customHeight="1">
      <c r="A455" s="536"/>
      <c r="B455" s="14"/>
      <c r="C455" s="2472" t="s">
        <v>590</v>
      </c>
      <c r="D455" s="2419"/>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8" t="s">
        <v>1451</v>
      </c>
      <c r="AG455" s="2398"/>
      <c r="AH455" s="2398"/>
      <c r="AI455" s="2398"/>
      <c r="AJ455" s="2398"/>
      <c r="AK455" s="2398"/>
      <c r="AL455" s="247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47" t="s">
        <v>1477</v>
      </c>
      <c r="G458" s="2447"/>
      <c r="H458" s="2447"/>
      <c r="I458" s="2447"/>
      <c r="J458" s="2447"/>
      <c r="K458" s="2447"/>
      <c r="L458" s="2447"/>
      <c r="M458" s="2447"/>
      <c r="N458" s="2447"/>
      <c r="O458" s="2447"/>
      <c r="P458" s="2447"/>
      <c r="Q458" s="2447"/>
      <c r="R458" s="2447"/>
      <c r="S458" s="2447"/>
      <c r="T458" s="2447"/>
      <c r="U458" s="2447"/>
      <c r="V458" s="2447"/>
      <c r="W458" s="2447"/>
      <c r="X458" s="2447"/>
      <c r="Y458" s="2447"/>
      <c r="Z458" s="2447"/>
      <c r="AA458" s="2447"/>
      <c r="AB458" s="2447"/>
      <c r="AC458" s="2447"/>
      <c r="AD458" s="2447"/>
      <c r="AE458" s="2447"/>
      <c r="AF458" s="710"/>
      <c r="AG458" s="710"/>
      <c r="AH458" s="710"/>
      <c r="AI458" s="710"/>
      <c r="AJ458" s="710"/>
      <c r="AK458" s="710"/>
      <c r="AL458" s="741"/>
      <c r="AM458" s="568"/>
      <c r="AN458" s="595"/>
    </row>
    <row r="459" spans="1:42" s="549" customFormat="1" ht="12.75" customHeight="1">
      <c r="A459" s="536"/>
      <c r="B459" s="14"/>
      <c r="C459" s="747"/>
      <c r="D459" s="726"/>
      <c r="E459" s="715"/>
      <c r="F459" s="2448"/>
      <c r="G459" s="2448"/>
      <c r="H459" s="2448"/>
      <c r="I459" s="2448"/>
      <c r="J459" s="2448"/>
      <c r="K459" s="2448"/>
      <c r="L459" s="2448"/>
      <c r="M459" s="2448"/>
      <c r="N459" s="2448"/>
      <c r="O459" s="2448"/>
      <c r="P459" s="2448"/>
      <c r="Q459" s="2448"/>
      <c r="R459" s="2448"/>
      <c r="S459" s="2448"/>
      <c r="T459" s="2448"/>
      <c r="U459" s="2448"/>
      <c r="V459" s="2448"/>
      <c r="W459" s="2448"/>
      <c r="X459" s="2448"/>
      <c r="Y459" s="2448"/>
      <c r="Z459" s="2448"/>
      <c r="AA459" s="2448"/>
      <c r="AB459" s="2448"/>
      <c r="AC459" s="2448"/>
      <c r="AD459" s="2448"/>
      <c r="AE459" s="2448"/>
      <c r="AF459" s="589"/>
      <c r="AG459" s="589"/>
      <c r="AH459" s="589"/>
      <c r="AI459" s="589"/>
      <c r="AJ459" s="589"/>
      <c r="AK459" s="589"/>
      <c r="AL459" s="716"/>
      <c r="AM459" s="568"/>
      <c r="AN459" s="595"/>
    </row>
    <row r="460" spans="1:42" s="549" customFormat="1" ht="12.75" customHeight="1">
      <c r="A460" s="536"/>
      <c r="B460" s="14"/>
      <c r="C460" s="747"/>
      <c r="D460" s="726"/>
      <c r="E460" s="715"/>
      <c r="F460" s="2448"/>
      <c r="G460" s="2448"/>
      <c r="H460" s="2448"/>
      <c r="I460" s="2448"/>
      <c r="J460" s="2448"/>
      <c r="K460" s="2448"/>
      <c r="L460" s="2448"/>
      <c r="M460" s="2448"/>
      <c r="N460" s="2448"/>
      <c r="O460" s="2448"/>
      <c r="P460" s="2448"/>
      <c r="Q460" s="2448"/>
      <c r="R460" s="2448"/>
      <c r="S460" s="2448"/>
      <c r="T460" s="2448"/>
      <c r="U460" s="2448"/>
      <c r="V460" s="2448"/>
      <c r="W460" s="2448"/>
      <c r="X460" s="2448"/>
      <c r="Y460" s="2448"/>
      <c r="Z460" s="2448"/>
      <c r="AA460" s="2448"/>
      <c r="AB460" s="2448"/>
      <c r="AC460" s="2448"/>
      <c r="AD460" s="2448"/>
      <c r="AE460" s="2448"/>
      <c r="AF460" s="589"/>
      <c r="AG460" s="589"/>
      <c r="AH460" s="589"/>
      <c r="AI460" s="589"/>
      <c r="AJ460" s="589"/>
      <c r="AK460" s="589"/>
      <c r="AL460" s="716"/>
      <c r="AM460" s="568"/>
      <c r="AN460" s="595"/>
    </row>
    <row r="461" spans="1:42" s="549" customFormat="1" ht="12.75" customHeight="1">
      <c r="A461" s="536"/>
      <c r="B461" s="14"/>
      <c r="C461" s="747"/>
      <c r="D461" s="726"/>
      <c r="E461" s="715"/>
      <c r="F461" s="2448"/>
      <c r="G461" s="2448"/>
      <c r="H461" s="2448"/>
      <c r="I461" s="2448"/>
      <c r="J461" s="2448"/>
      <c r="K461" s="2448"/>
      <c r="L461" s="2448"/>
      <c r="M461" s="2448"/>
      <c r="N461" s="2448"/>
      <c r="O461" s="2448"/>
      <c r="P461" s="2448"/>
      <c r="Q461" s="2448"/>
      <c r="R461" s="2448"/>
      <c r="S461" s="2448"/>
      <c r="T461" s="2448"/>
      <c r="U461" s="2448"/>
      <c r="V461" s="2448"/>
      <c r="W461" s="2448"/>
      <c r="X461" s="2448"/>
      <c r="Y461" s="2448"/>
      <c r="Z461" s="2448"/>
      <c r="AA461" s="2448"/>
      <c r="AB461" s="2448"/>
      <c r="AC461" s="2448"/>
      <c r="AD461" s="2448"/>
      <c r="AE461" s="2448"/>
      <c r="AL461" s="728"/>
      <c r="AM461" s="568"/>
      <c r="AN461" s="595"/>
    </row>
    <row r="462" spans="1:42" s="549" customFormat="1" ht="12.75" customHeight="1">
      <c r="A462" s="536"/>
      <c r="B462" s="14"/>
      <c r="C462" s="2472" t="s">
        <v>590</v>
      </c>
      <c r="D462" s="2419"/>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8" t="s">
        <v>1451</v>
      </c>
      <c r="AG462" s="2398"/>
      <c r="AH462" s="2398"/>
      <c r="AI462" s="2398"/>
      <c r="AJ462" s="2398"/>
      <c r="AK462" s="2398"/>
      <c r="AL462" s="247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7" t="s">
        <v>590</v>
      </c>
      <c r="D466" s="2558"/>
      <c r="E466" s="711" t="s">
        <v>1486</v>
      </c>
      <c r="F466" s="2447" t="s">
        <v>1487</v>
      </c>
      <c r="G466" s="2447"/>
      <c r="H466" s="2447"/>
      <c r="I466" s="2447"/>
      <c r="J466" s="2447"/>
      <c r="K466" s="2447"/>
      <c r="L466" s="2447"/>
      <c r="M466" s="2447"/>
      <c r="N466" s="2447"/>
      <c r="O466" s="2447"/>
      <c r="P466" s="2447"/>
      <c r="Q466" s="2447"/>
      <c r="R466" s="2447"/>
      <c r="S466" s="2447"/>
      <c r="T466" s="2447"/>
      <c r="U466" s="2447"/>
      <c r="V466" s="2447"/>
      <c r="W466" s="2447"/>
      <c r="X466" s="2447"/>
      <c r="Y466" s="2447"/>
      <c r="Z466" s="2447"/>
      <c r="AA466" s="2447"/>
      <c r="AB466" s="2447"/>
      <c r="AC466" s="2447"/>
      <c r="AD466" s="2447"/>
      <c r="AE466" s="2447"/>
      <c r="AF466" s="2475" t="s">
        <v>1451</v>
      </c>
      <c r="AG466" s="2475"/>
      <c r="AH466" s="2475"/>
      <c r="AI466" s="2475"/>
      <c r="AJ466" s="2475"/>
      <c r="AK466" s="2475"/>
      <c r="AL466" s="2476"/>
      <c r="AM466" s="568"/>
      <c r="AN466" s="749"/>
    </row>
    <row r="467" spans="1:40" s="549" customFormat="1" ht="12.75" customHeight="1">
      <c r="A467" s="536"/>
      <c r="B467" s="14"/>
      <c r="C467" s="747"/>
      <c r="D467" s="726"/>
      <c r="E467" s="715"/>
      <c r="F467" s="2448"/>
      <c r="G467" s="2448"/>
      <c r="H467" s="2448"/>
      <c r="I467" s="2448"/>
      <c r="J467" s="2448"/>
      <c r="K467" s="2448"/>
      <c r="L467" s="2448"/>
      <c r="M467" s="2448"/>
      <c r="N467" s="2448"/>
      <c r="O467" s="2448"/>
      <c r="P467" s="2448"/>
      <c r="Q467" s="2448"/>
      <c r="R467" s="2448"/>
      <c r="S467" s="2448"/>
      <c r="T467" s="2448"/>
      <c r="U467" s="2448"/>
      <c r="V467" s="2448"/>
      <c r="W467" s="2448"/>
      <c r="X467" s="2448"/>
      <c r="Y467" s="2448"/>
      <c r="Z467" s="2448"/>
      <c r="AA467" s="2448"/>
      <c r="AB467" s="2448"/>
      <c r="AC467" s="2448"/>
      <c r="AD467" s="2448"/>
      <c r="AE467" s="2448"/>
      <c r="AF467" s="589"/>
      <c r="AG467" s="589"/>
      <c r="AH467" s="589"/>
      <c r="AI467" s="589"/>
      <c r="AJ467" s="589"/>
      <c r="AK467" s="589"/>
      <c r="AL467" s="716"/>
      <c r="AM467" s="568"/>
      <c r="AN467" s="750"/>
    </row>
    <row r="468" spans="1:40" s="549" customFormat="1" ht="17.899999999999999" customHeight="1">
      <c r="A468" s="536"/>
      <c r="B468" s="14"/>
      <c r="C468" s="752"/>
      <c r="D468" s="719"/>
      <c r="E468" s="720"/>
      <c r="F468" s="2449"/>
      <c r="G468" s="2449"/>
      <c r="H468" s="2449"/>
      <c r="I468" s="2449"/>
      <c r="J468" s="2449"/>
      <c r="K468" s="2449"/>
      <c r="L468" s="2449"/>
      <c r="M468" s="2449"/>
      <c r="N468" s="2449"/>
      <c r="O468" s="2449"/>
      <c r="P468" s="2449"/>
      <c r="Q468" s="2449"/>
      <c r="R468" s="2449"/>
      <c r="S468" s="2449"/>
      <c r="T468" s="2449"/>
      <c r="U468" s="2449"/>
      <c r="V468" s="2449"/>
      <c r="W468" s="2449"/>
      <c r="X468" s="2449"/>
      <c r="Y468" s="2449"/>
      <c r="Z468" s="2449"/>
      <c r="AA468" s="2449"/>
      <c r="AB468" s="2449"/>
      <c r="AC468" s="2449"/>
      <c r="AD468" s="2449"/>
      <c r="AE468" s="24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2" t="s">
        <v>590</v>
      </c>
      <c r="D470" s="2419"/>
      <c r="E470" s="711" t="s">
        <v>1492</v>
      </c>
      <c r="F470" s="2447" t="s">
        <v>1493</v>
      </c>
      <c r="G470" s="2447"/>
      <c r="H470" s="2447"/>
      <c r="I470" s="2447"/>
      <c r="J470" s="2447"/>
      <c r="K470" s="2447"/>
      <c r="L470" s="2447"/>
      <c r="M470" s="2447"/>
      <c r="N470" s="2447"/>
      <c r="O470" s="2447"/>
      <c r="P470" s="2447"/>
      <c r="Q470" s="2447"/>
      <c r="R470" s="2447"/>
      <c r="S470" s="2447"/>
      <c r="T470" s="2447"/>
      <c r="U470" s="2447"/>
      <c r="V470" s="2447"/>
      <c r="W470" s="2447"/>
      <c r="X470" s="2447"/>
      <c r="Y470" s="2447"/>
      <c r="Z470" s="2447"/>
      <c r="AA470" s="2447"/>
      <c r="AB470" s="2447"/>
      <c r="AC470" s="2447"/>
      <c r="AD470" s="2447"/>
      <c r="AE470" s="2447"/>
      <c r="AF470" s="2475" t="s">
        <v>1451</v>
      </c>
      <c r="AG470" s="2475"/>
      <c r="AH470" s="2475"/>
      <c r="AI470" s="2475"/>
      <c r="AJ470" s="2475"/>
      <c r="AK470" s="2475"/>
      <c r="AL470" s="2476"/>
      <c r="AM470" s="568"/>
      <c r="AN470" s="535"/>
    </row>
    <row r="471" spans="1:40" s="549" customFormat="1" ht="12.75" customHeight="1">
      <c r="A471" s="536"/>
      <c r="B471" s="14"/>
      <c r="C471" s="727"/>
      <c r="D471" s="14"/>
      <c r="E471" s="687"/>
      <c r="F471" s="2448"/>
      <c r="G471" s="2448"/>
      <c r="H471" s="2448"/>
      <c r="I471" s="2448"/>
      <c r="J471" s="2448"/>
      <c r="K471" s="2448"/>
      <c r="L471" s="2448"/>
      <c r="M471" s="2448"/>
      <c r="N471" s="2448"/>
      <c r="O471" s="2448"/>
      <c r="P471" s="2448"/>
      <c r="Q471" s="2448"/>
      <c r="R471" s="2448"/>
      <c r="S471" s="2448"/>
      <c r="T471" s="2448"/>
      <c r="U471" s="2448"/>
      <c r="V471" s="2448"/>
      <c r="W471" s="2448"/>
      <c r="X471" s="2448"/>
      <c r="Y471" s="2448"/>
      <c r="Z471" s="2448"/>
      <c r="AA471" s="2448"/>
      <c r="AB471" s="2448"/>
      <c r="AC471" s="2448"/>
      <c r="AD471" s="2448"/>
      <c r="AE471" s="2448"/>
      <c r="AF471" s="539"/>
      <c r="AG471" s="536"/>
      <c r="AL471" s="728"/>
      <c r="AM471" s="568"/>
      <c r="AN471" s="535"/>
    </row>
    <row r="472" spans="1:40" s="549" customFormat="1" ht="12.75" customHeight="1">
      <c r="A472" s="536"/>
      <c r="B472" s="14"/>
      <c r="C472" s="727"/>
      <c r="D472" s="14"/>
      <c r="E472" s="687"/>
      <c r="F472" s="2448"/>
      <c r="G472" s="2448"/>
      <c r="H472" s="2448"/>
      <c r="I472" s="2448"/>
      <c r="J472" s="2448"/>
      <c r="K472" s="2448"/>
      <c r="L472" s="2448"/>
      <c r="M472" s="2448"/>
      <c r="N472" s="2448"/>
      <c r="O472" s="2448"/>
      <c r="P472" s="2448"/>
      <c r="Q472" s="2448"/>
      <c r="R472" s="2448"/>
      <c r="S472" s="2448"/>
      <c r="T472" s="2448"/>
      <c r="U472" s="2448"/>
      <c r="V472" s="2448"/>
      <c r="W472" s="2448"/>
      <c r="X472" s="2448"/>
      <c r="Y472" s="2448"/>
      <c r="Z472" s="2448"/>
      <c r="AA472" s="2448"/>
      <c r="AB472" s="2448"/>
      <c r="AC472" s="2448"/>
      <c r="AD472" s="2448"/>
      <c r="AE472" s="2448"/>
      <c r="AF472" s="539"/>
      <c r="AG472" s="536"/>
      <c r="AL472" s="728"/>
      <c r="AM472" s="568"/>
      <c r="AN472" s="535"/>
    </row>
    <row r="473" spans="1:40" s="549" customFormat="1" ht="12.75" customHeight="1">
      <c r="A473" s="536"/>
      <c r="B473" s="14"/>
      <c r="C473" s="752"/>
      <c r="D473" s="719"/>
      <c r="E473" s="720"/>
      <c r="F473" s="2449"/>
      <c r="G473" s="2449"/>
      <c r="H473" s="2449"/>
      <c r="I473" s="2449"/>
      <c r="J473" s="2449"/>
      <c r="K473" s="2449"/>
      <c r="L473" s="2449"/>
      <c r="M473" s="2449"/>
      <c r="N473" s="2449"/>
      <c r="O473" s="2449"/>
      <c r="P473" s="2449"/>
      <c r="Q473" s="2449"/>
      <c r="R473" s="2449"/>
      <c r="S473" s="2449"/>
      <c r="T473" s="2449"/>
      <c r="U473" s="2449"/>
      <c r="V473" s="2449"/>
      <c r="W473" s="2449"/>
      <c r="X473" s="2449"/>
      <c r="Y473" s="2449"/>
      <c r="Z473" s="2449"/>
      <c r="AA473" s="2449"/>
      <c r="AB473" s="2449"/>
      <c r="AC473" s="2449"/>
      <c r="AD473" s="2449"/>
      <c r="AE473" s="24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47" t="s">
        <v>1496</v>
      </c>
      <c r="G475" s="2447"/>
      <c r="H475" s="2447"/>
      <c r="I475" s="2447"/>
      <c r="J475" s="2447"/>
      <c r="K475" s="2447"/>
      <c r="L475" s="2447"/>
      <c r="M475" s="2447"/>
      <c r="N475" s="2447"/>
      <c r="O475" s="2447"/>
      <c r="P475" s="2447"/>
      <c r="Q475" s="2447"/>
      <c r="R475" s="2447"/>
      <c r="S475" s="2447"/>
      <c r="T475" s="2447"/>
      <c r="U475" s="2447"/>
      <c r="V475" s="2447"/>
      <c r="W475" s="2447"/>
      <c r="X475" s="2447"/>
      <c r="Y475" s="2447"/>
      <c r="Z475" s="2447"/>
      <c r="AA475" s="2447"/>
      <c r="AB475" s="2447"/>
      <c r="AC475" s="2447"/>
      <c r="AD475" s="2447"/>
      <c r="AE475" s="2447"/>
      <c r="AF475" s="2447"/>
      <c r="AG475" s="740"/>
      <c r="AH475" s="710"/>
      <c r="AI475" s="710"/>
      <c r="AJ475" s="710"/>
      <c r="AK475" s="710"/>
      <c r="AL475" s="741"/>
      <c r="AM475" s="568"/>
      <c r="AN475" s="595"/>
    </row>
    <row r="476" spans="1:40" s="549" customFormat="1" ht="12.75" customHeight="1">
      <c r="A476" s="536"/>
      <c r="B476" s="14"/>
      <c r="C476" s="727"/>
      <c r="D476" s="14"/>
      <c r="E476" s="687"/>
      <c r="F476" s="2448"/>
      <c r="G476" s="2448"/>
      <c r="H476" s="2448"/>
      <c r="I476" s="2448"/>
      <c r="J476" s="2448"/>
      <c r="K476" s="2448"/>
      <c r="L476" s="2448"/>
      <c r="M476" s="2448"/>
      <c r="N476" s="2448"/>
      <c r="O476" s="2448"/>
      <c r="P476" s="2448"/>
      <c r="Q476" s="2448"/>
      <c r="R476" s="2448"/>
      <c r="S476" s="2448"/>
      <c r="T476" s="2448"/>
      <c r="U476" s="2448"/>
      <c r="V476" s="2448"/>
      <c r="W476" s="2448"/>
      <c r="X476" s="2448"/>
      <c r="Y476" s="2448"/>
      <c r="Z476" s="2448"/>
      <c r="AA476" s="2448"/>
      <c r="AB476" s="2448"/>
      <c r="AC476" s="2448"/>
      <c r="AD476" s="2448"/>
      <c r="AE476" s="2448"/>
      <c r="AF476" s="2448"/>
      <c r="AL476" s="728"/>
      <c r="AM476" s="568"/>
      <c r="AN476" s="595"/>
    </row>
    <row r="477" spans="1:40" s="549" customFormat="1" ht="12.75" customHeight="1">
      <c r="A477" s="536"/>
      <c r="B477" s="14"/>
      <c r="C477" s="735"/>
      <c r="F477" s="2448"/>
      <c r="G477" s="2448"/>
      <c r="H477" s="2448"/>
      <c r="I477" s="2448"/>
      <c r="J477" s="2448"/>
      <c r="K477" s="2448"/>
      <c r="L477" s="2448"/>
      <c r="M477" s="2448"/>
      <c r="N477" s="2448"/>
      <c r="O477" s="2448"/>
      <c r="P477" s="2448"/>
      <c r="Q477" s="2448"/>
      <c r="R477" s="2448"/>
      <c r="S477" s="2448"/>
      <c r="T477" s="2448"/>
      <c r="U477" s="2448"/>
      <c r="V477" s="2448"/>
      <c r="W477" s="2448"/>
      <c r="X477" s="2448"/>
      <c r="Y477" s="2448"/>
      <c r="Z477" s="2448"/>
      <c r="AA477" s="2448"/>
      <c r="AB477" s="2448"/>
      <c r="AC477" s="2448"/>
      <c r="AD477" s="2448"/>
      <c r="AE477" s="2448"/>
      <c r="AF477" s="2448"/>
      <c r="AL477" s="728"/>
      <c r="AM477" s="568"/>
      <c r="AN477" s="595"/>
    </row>
    <row r="478" spans="1:40" s="549" customFormat="1" ht="12.75" customHeight="1">
      <c r="A478" s="536"/>
      <c r="B478" s="14"/>
      <c r="C478" s="735"/>
      <c r="F478" s="2448"/>
      <c r="G478" s="2448"/>
      <c r="H478" s="2448"/>
      <c r="I478" s="2448"/>
      <c r="J478" s="2448"/>
      <c r="K478" s="2448"/>
      <c r="L478" s="2448"/>
      <c r="M478" s="2448"/>
      <c r="N478" s="2448"/>
      <c r="O478" s="2448"/>
      <c r="P478" s="2448"/>
      <c r="Q478" s="2448"/>
      <c r="R478" s="2448"/>
      <c r="S478" s="2448"/>
      <c r="T478" s="2448"/>
      <c r="U478" s="2448"/>
      <c r="V478" s="2448"/>
      <c r="W478" s="2448"/>
      <c r="X478" s="2448"/>
      <c r="Y478" s="2448"/>
      <c r="Z478" s="2448"/>
      <c r="AA478" s="2448"/>
      <c r="AB478" s="2448"/>
      <c r="AC478" s="2448"/>
      <c r="AD478" s="2448"/>
      <c r="AE478" s="2448"/>
      <c r="AF478" s="2448"/>
      <c r="AL478" s="728"/>
      <c r="AM478" s="568"/>
      <c r="AN478" s="595"/>
    </row>
    <row r="479" spans="1:40" s="549" customFormat="1" ht="12.75" customHeight="1">
      <c r="A479" s="536"/>
      <c r="B479" s="14"/>
      <c r="C479" s="2472" t="s">
        <v>590</v>
      </c>
      <c r="D479" s="2419"/>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3" t="s">
        <v>1451</v>
      </c>
      <c r="AG479" s="2473"/>
      <c r="AH479" s="2473"/>
      <c r="AI479" s="2473"/>
      <c r="AJ479" s="2473"/>
      <c r="AK479" s="2473"/>
      <c r="AL479" s="247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00">
        <f>IF(Application!D214="N/A",AS371,AS373)</f>
        <v>10</v>
      </c>
      <c r="AL482" s="2446"/>
      <c r="AM482" s="240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73" t="s">
        <v>1500</v>
      </c>
      <c r="AF485" s="2473"/>
      <c r="AG485" s="2473"/>
      <c r="AH485" s="2473"/>
      <c r="AI485" s="2473"/>
      <c r="AJ485" s="2473"/>
      <c r="AK485" s="2473"/>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22" t="s">
        <v>590</v>
      </c>
      <c r="D491" s="2423"/>
      <c r="E491" s="757" t="s">
        <v>506</v>
      </c>
      <c r="F491" s="2458" t="s">
        <v>1506</v>
      </c>
      <c r="G491" s="2458"/>
      <c r="H491" s="2458"/>
      <c r="I491" s="2458"/>
      <c r="J491" s="2458"/>
      <c r="K491" s="2458"/>
      <c r="L491" s="2458"/>
      <c r="M491" s="2458"/>
      <c r="N491" s="2458"/>
      <c r="O491" s="2458"/>
      <c r="P491" s="2458"/>
      <c r="Q491" s="2458"/>
      <c r="R491" s="2458"/>
      <c r="S491" s="2458"/>
      <c r="T491" s="2458"/>
      <c r="U491" s="2458"/>
      <c r="V491" s="2458"/>
      <c r="W491" s="2458"/>
      <c r="X491" s="2458"/>
      <c r="Y491" s="2458"/>
      <c r="Z491" s="2458"/>
      <c r="AA491" s="2458"/>
      <c r="AB491" s="2458"/>
      <c r="AC491" s="2458"/>
      <c r="AD491" s="2458"/>
      <c r="AE491" s="2458"/>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9"/>
      <c r="G492" s="2459"/>
      <c r="H492" s="2459"/>
      <c r="I492" s="2459"/>
      <c r="J492" s="2459"/>
      <c r="K492" s="2459"/>
      <c r="L492" s="2459"/>
      <c r="M492" s="2459"/>
      <c r="N492" s="2459"/>
      <c r="O492" s="2459"/>
      <c r="P492" s="2459"/>
      <c r="Q492" s="2459"/>
      <c r="R492" s="2459"/>
      <c r="S492" s="2459"/>
      <c r="T492" s="2459"/>
      <c r="U492" s="2459"/>
      <c r="V492" s="2459"/>
      <c r="W492" s="2459"/>
      <c r="X492" s="2459"/>
      <c r="Y492" s="2459"/>
      <c r="Z492" s="2459"/>
      <c r="AA492" s="2459"/>
      <c r="AB492" s="2459"/>
      <c r="AC492" s="2459"/>
      <c r="AD492" s="2459"/>
      <c r="AE492" s="2459"/>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56" t="s">
        <v>590</v>
      </c>
      <c r="G493" s="2456"/>
      <c r="H493" s="2456"/>
      <c r="I493" s="2456"/>
      <c r="J493" s="2456"/>
      <c r="K493" s="2456"/>
      <c r="L493" s="2456"/>
      <c r="M493" s="2456"/>
      <c r="N493" s="2456"/>
      <c r="O493" s="2456"/>
      <c r="P493" s="2456"/>
      <c r="Q493" s="2456"/>
      <c r="R493" s="2456"/>
      <c r="S493" s="2456"/>
      <c r="T493" s="2456"/>
      <c r="U493" s="2456"/>
      <c r="V493" s="2456"/>
      <c r="W493" s="2456"/>
      <c r="X493" s="2456"/>
      <c r="Y493" s="2456"/>
      <c r="Z493" s="2456"/>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5" t="s">
        <v>544</v>
      </c>
      <c r="D495" s="2426"/>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55" t="s">
        <v>590</v>
      </c>
      <c r="W498" s="2455"/>
      <c r="X498" s="2455"/>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55" t="s">
        <v>590</v>
      </c>
      <c r="W500" s="2455"/>
      <c r="X500" s="2455"/>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55" t="s">
        <v>590</v>
      </c>
      <c r="W505" s="2455"/>
      <c r="X505" s="2455"/>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4"/>
      <c r="E508" s="2424"/>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55" t="s">
        <v>590</v>
      </c>
      <c r="W509" s="2455"/>
      <c r="X509" s="2455"/>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55" t="s">
        <v>590</v>
      </c>
      <c r="W511" s="2455"/>
      <c r="X511" s="2455"/>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2" t="s">
        <v>590</v>
      </c>
      <c r="D514" s="2423"/>
      <c r="E514" s="757" t="s">
        <v>506</v>
      </c>
      <c r="F514" s="2458" t="s">
        <v>1506</v>
      </c>
      <c r="G514" s="2458"/>
      <c r="H514" s="2458"/>
      <c r="I514" s="2458"/>
      <c r="J514" s="2458"/>
      <c r="K514" s="2458"/>
      <c r="L514" s="2458"/>
      <c r="M514" s="2458"/>
      <c r="N514" s="2458"/>
      <c r="O514" s="2458"/>
      <c r="P514" s="2458"/>
      <c r="Q514" s="2458"/>
      <c r="R514" s="2458"/>
      <c r="S514" s="2458"/>
      <c r="T514" s="2458"/>
      <c r="U514" s="2458"/>
      <c r="V514" s="2458"/>
      <c r="W514" s="2458"/>
      <c r="X514" s="2458"/>
      <c r="Y514" s="2458"/>
      <c r="Z514" s="2458"/>
      <c r="AA514" s="2458"/>
      <c r="AB514" s="2458"/>
      <c r="AC514" s="2458"/>
      <c r="AD514" s="2458"/>
      <c r="AE514" s="245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9"/>
      <c r="G515" s="2459"/>
      <c r="H515" s="2459"/>
      <c r="I515" s="2459"/>
      <c r="J515" s="2459"/>
      <c r="K515" s="2459"/>
      <c r="L515" s="2459"/>
      <c r="M515" s="2459"/>
      <c r="N515" s="2459"/>
      <c r="O515" s="2459"/>
      <c r="P515" s="2459"/>
      <c r="Q515" s="2459"/>
      <c r="R515" s="2459"/>
      <c r="S515" s="2459"/>
      <c r="T515" s="2459"/>
      <c r="U515" s="2459"/>
      <c r="V515" s="2459"/>
      <c r="W515" s="2459"/>
      <c r="X515" s="2459"/>
      <c r="Y515" s="2459"/>
      <c r="Z515" s="2459"/>
      <c r="AA515" s="2459"/>
      <c r="AB515" s="2459"/>
      <c r="AC515" s="2459"/>
      <c r="AD515" s="2459"/>
      <c r="AE515" s="245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1" t="s">
        <v>590</v>
      </c>
      <c r="G516" s="2451"/>
      <c r="H516" s="2451"/>
      <c r="I516" s="2451"/>
      <c r="J516" s="2451"/>
      <c r="K516" s="2451"/>
      <c r="L516" s="2451"/>
      <c r="M516" s="2451"/>
      <c r="N516" s="2451"/>
      <c r="O516" s="2451"/>
      <c r="P516" s="2451"/>
      <c r="Q516" s="2451"/>
      <c r="R516" s="2451"/>
      <c r="S516" s="2451"/>
      <c r="T516" s="2451"/>
      <c r="U516" s="2451"/>
      <c r="V516" s="2451"/>
      <c r="W516" s="2451"/>
      <c r="X516" s="2451"/>
      <c r="Y516" s="2451"/>
      <c r="Z516" s="2451"/>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2" t="s">
        <v>590</v>
      </c>
      <c r="D518" s="2423"/>
      <c r="E518" s="757" t="s">
        <v>756</v>
      </c>
      <c r="F518" s="2452" t="s">
        <v>1528</v>
      </c>
      <c r="G518" s="2452"/>
      <c r="H518" s="2452"/>
      <c r="I518" s="2452"/>
      <c r="J518" s="2452"/>
      <c r="K518" s="2452"/>
      <c r="L518" s="2452"/>
      <c r="M518" s="2452"/>
      <c r="N518" s="2452"/>
      <c r="O518" s="2452"/>
      <c r="P518" s="2452"/>
      <c r="Q518" s="2452"/>
      <c r="R518" s="2452"/>
      <c r="S518" s="2452"/>
      <c r="T518" s="2452"/>
      <c r="U518" s="2452"/>
      <c r="V518" s="2452"/>
      <c r="W518" s="2452"/>
      <c r="X518" s="2452"/>
      <c r="Y518" s="2452"/>
      <c r="Z518" s="2452"/>
      <c r="AA518" s="2452"/>
      <c r="AB518" s="2452"/>
      <c r="AC518" s="2452"/>
      <c r="AD518" s="2452"/>
      <c r="AE518" s="245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3"/>
      <c r="G519" s="2453"/>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54" t="s">
        <v>590</v>
      </c>
      <c r="G521" s="2454"/>
      <c r="H521" s="245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22" t="s">
        <v>590</v>
      </c>
      <c r="D523" s="2423"/>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80"/>
      <c r="D525" s="2424"/>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1" t="s">
        <v>590</v>
      </c>
      <c r="H526" s="2481"/>
      <c r="I526" s="2481"/>
      <c r="J526" s="2481"/>
      <c r="K526" s="2481"/>
      <c r="L526" s="2481"/>
      <c r="M526" s="2481"/>
      <c r="N526" s="2481"/>
      <c r="O526" s="2481"/>
      <c r="P526" s="2481"/>
      <c r="Q526" s="2481"/>
      <c r="R526" s="2481"/>
      <c r="S526" s="2481"/>
      <c r="T526" s="2481"/>
      <c r="U526" s="2481"/>
      <c r="V526" s="2481"/>
      <c r="W526" s="2481"/>
      <c r="X526" s="2481"/>
      <c r="Y526" s="2481"/>
      <c r="Z526" s="2481"/>
      <c r="AA526" s="2481"/>
      <c r="AB526" s="2481"/>
      <c r="AC526" s="2481"/>
      <c r="AD526" s="2481"/>
      <c r="AE526" s="2481"/>
      <c r="AF526" s="248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2" t="s">
        <v>590</v>
      </c>
      <c r="D528" s="2483"/>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2" t="s">
        <v>590</v>
      </c>
      <c r="D532" s="2483"/>
      <c r="F532" s="791" t="s">
        <v>1536</v>
      </c>
      <c r="G532" s="2448" t="s">
        <v>1537</v>
      </c>
      <c r="H532" s="2448"/>
      <c r="I532" s="2448"/>
      <c r="J532" s="2448"/>
      <c r="K532" s="2448"/>
      <c r="L532" s="2448"/>
      <c r="M532" s="2448"/>
      <c r="N532" s="2448"/>
      <c r="O532" s="2448"/>
      <c r="P532" s="2448"/>
      <c r="Q532" s="2448"/>
      <c r="R532" s="2448"/>
      <c r="S532" s="2448"/>
      <c r="T532" s="2448"/>
      <c r="U532" s="2448"/>
      <c r="V532" s="2448"/>
      <c r="W532" s="2448"/>
      <c r="X532" s="2448"/>
      <c r="Y532" s="2448"/>
      <c r="Z532" s="2448"/>
      <c r="AA532" s="2448"/>
      <c r="AB532" s="2448"/>
      <c r="AC532" s="2448"/>
      <c r="AD532" s="2448"/>
      <c r="AE532" s="2448"/>
      <c r="AF532" s="2448"/>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9"/>
      <c r="H533" s="2449"/>
      <c r="I533" s="2449"/>
      <c r="J533" s="2449"/>
      <c r="K533" s="2449"/>
      <c r="L533" s="2449"/>
      <c r="M533" s="2449"/>
      <c r="N533" s="2449"/>
      <c r="O533" s="2449"/>
      <c r="P533" s="2449"/>
      <c r="Q533" s="2449"/>
      <c r="R533" s="2449"/>
      <c r="S533" s="2449"/>
      <c r="T533" s="2449"/>
      <c r="U533" s="2449"/>
      <c r="V533" s="2449"/>
      <c r="W533" s="2449"/>
      <c r="X533" s="2449"/>
      <c r="Y533" s="2449"/>
      <c r="Z533" s="2449"/>
      <c r="AA533" s="2449"/>
      <c r="AB533" s="2449"/>
      <c r="AC533" s="2449"/>
      <c r="AD533" s="2449"/>
      <c r="AE533" s="2449"/>
      <c r="AF533" s="24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4" t="s">
        <v>590</v>
      </c>
      <c r="D536" s="2485"/>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6" t="s">
        <v>590</v>
      </c>
      <c r="G537" s="2486"/>
      <c r="H537" s="2486"/>
      <c r="I537" s="2486"/>
      <c r="J537" s="2486"/>
      <c r="K537" s="2486"/>
      <c r="L537" s="2486"/>
      <c r="M537" s="2486"/>
      <c r="N537" s="2486"/>
      <c r="O537" s="2486"/>
      <c r="P537" s="2486"/>
      <c r="Q537" s="2486"/>
      <c r="R537" s="2486"/>
      <c r="S537" s="2486"/>
      <c r="T537" s="2486"/>
      <c r="U537" s="2486"/>
      <c r="V537" s="2486"/>
      <c r="W537" s="2486"/>
      <c r="X537" s="2486"/>
      <c r="Y537" s="2486"/>
      <c r="Z537" s="2486"/>
      <c r="AA537" s="2486"/>
      <c r="AB537" s="2486"/>
      <c r="AC537" s="2486"/>
      <c r="AD537" s="2486"/>
      <c r="AE537" s="2486"/>
      <c r="AF537" s="248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7"/>
      <c r="G538" s="2487"/>
      <c r="H538" s="2487"/>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87"/>
      <c r="AD538" s="2487"/>
      <c r="AE538" s="2487"/>
      <c r="AF538" s="248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00">
        <f>SUM(AG492:AG537)</f>
        <v>0</v>
      </c>
      <c r="AL548" s="2446"/>
      <c r="AM548" s="240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7" t="s">
        <v>1549</v>
      </c>
      <c r="AF551" s="2457"/>
      <c r="AG551" s="2457"/>
      <c r="AH551" s="2457"/>
      <c r="AI551" s="2457"/>
      <c r="AJ551" s="2457"/>
      <c r="AK551" s="2457"/>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9" t="s">
        <v>590</v>
      </c>
      <c r="D554" s="2419"/>
      <c r="E554" s="550"/>
      <c r="F554" s="2559" t="s">
        <v>1550</v>
      </c>
      <c r="G554" s="2560"/>
      <c r="H554" s="2560"/>
      <c r="I554" s="2560"/>
      <c r="J554" s="2560"/>
      <c r="K554" s="2560"/>
      <c r="L554" s="2560"/>
      <c r="M554" s="2560"/>
      <c r="N554" s="2560"/>
      <c r="O554" s="2560"/>
      <c r="P554" s="2560"/>
      <c r="Q554" s="2560"/>
      <c r="R554" s="2560"/>
      <c r="S554" s="2560"/>
      <c r="T554" s="2560"/>
      <c r="U554" s="2560"/>
      <c r="V554" s="2560"/>
      <c r="W554" s="2560"/>
      <c r="X554" s="2560"/>
      <c r="Y554" s="2560"/>
      <c r="Z554" s="2560"/>
      <c r="AA554" s="2560"/>
      <c r="AB554" s="2560"/>
      <c r="AC554" s="2560"/>
      <c r="AD554" s="2560"/>
      <c r="AE554" s="2560"/>
      <c r="AF554" s="2560"/>
      <c r="AG554" s="2560"/>
      <c r="AH554" s="2560"/>
      <c r="AI554" s="2560"/>
      <c r="AJ554" s="2560"/>
      <c r="AK554" s="2560"/>
      <c r="AL554" s="2561"/>
      <c r="AM554" s="593"/>
      <c r="AN554" s="595"/>
    </row>
    <row r="555" spans="1:81" s="549" customFormat="1" ht="12.75" customHeight="1">
      <c r="B555" s="539"/>
      <c r="C555" s="550"/>
      <c r="D555" s="550"/>
      <c r="E555" s="550"/>
      <c r="F555" s="2562"/>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3"/>
      <c r="AK555" s="2563"/>
      <c r="AL555" s="256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9" t="s">
        <v>544</v>
      </c>
      <c r="D557" s="2419"/>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9" t="s">
        <v>2628</v>
      </c>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c r="AA558" s="2397"/>
      <c r="AB558" s="2397"/>
      <c r="AC558" s="2397"/>
      <c r="AD558" s="2397"/>
      <c r="AE558" s="2397"/>
      <c r="AF558" s="2397"/>
      <c r="AG558" s="2397"/>
      <c r="AH558" s="2397"/>
      <c r="AI558" s="2397"/>
      <c r="AJ558" s="2397"/>
      <c r="AK558" s="2397"/>
      <c r="AL558" s="2440"/>
      <c r="AM558" s="593"/>
      <c r="AN558" s="595"/>
      <c r="AS558" s="866"/>
      <c r="AT558" s="866"/>
      <c r="AU558" s="866"/>
      <c r="AV558" s="866"/>
      <c r="AW558" s="866"/>
    </row>
    <row r="559" spans="1:81" s="549" customFormat="1" ht="12.75" customHeight="1">
      <c r="B559" s="802"/>
      <c r="C559" s="802"/>
      <c r="D559" s="802"/>
      <c r="E559" s="802"/>
      <c r="F559" s="2439"/>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c r="AA559" s="2397"/>
      <c r="AB559" s="2397"/>
      <c r="AC559" s="2397"/>
      <c r="AD559" s="2397"/>
      <c r="AE559" s="2397"/>
      <c r="AF559" s="2397"/>
      <c r="AG559" s="2397"/>
      <c r="AH559" s="2397"/>
      <c r="AI559" s="2397"/>
      <c r="AJ559" s="2397"/>
      <c r="AK559" s="2397"/>
      <c r="AL559" s="2440"/>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9" t="s">
        <v>1552</v>
      </c>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397"/>
      <c r="AI561" s="2397"/>
      <c r="AJ561" s="2397"/>
      <c r="AK561" s="2397"/>
      <c r="AL561" s="809"/>
      <c r="AM561" s="593"/>
      <c r="AN561" s="595"/>
    </row>
    <row r="562" spans="1:45" s="549" customFormat="1" ht="12.75" customHeight="1">
      <c r="B562" s="802"/>
      <c r="C562" s="802"/>
      <c r="D562" s="802"/>
      <c r="E562" s="802"/>
      <c r="F562" s="2441"/>
      <c r="G562" s="2442"/>
      <c r="H562" s="2442"/>
      <c r="I562" s="2442"/>
      <c r="J562" s="2442"/>
      <c r="K562" s="2442"/>
      <c r="L562" s="2442"/>
      <c r="M562" s="2442"/>
      <c r="N562" s="2442"/>
      <c r="O562" s="2442"/>
      <c r="P562" s="2442"/>
      <c r="Q562" s="2442"/>
      <c r="R562" s="2442"/>
      <c r="S562" s="2442"/>
      <c r="T562" s="2442"/>
      <c r="U562" s="2442"/>
      <c r="V562" s="2442"/>
      <c r="W562" s="2442"/>
      <c r="X562" s="2442"/>
      <c r="Y562" s="2442"/>
      <c r="Z562" s="2442"/>
      <c r="AA562" s="2442"/>
      <c r="AB562" s="2442"/>
      <c r="AC562" s="2442"/>
      <c r="AD562" s="2442"/>
      <c r="AE562" s="2442"/>
      <c r="AF562" s="2442"/>
      <c r="AG562" s="2442"/>
      <c r="AH562" s="2442"/>
      <c r="AI562" s="2442"/>
      <c r="AJ562" s="2442"/>
      <c r="AK562" s="244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8">
        <f>Application!AJ1001</f>
        <v>74560640</v>
      </c>
      <c r="AQ563" s="2438"/>
      <c r="AR563" s="2438"/>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3">
        <f>'Sources and Uses Budget'!S107+'Sources and Uses Budget'!T107</f>
        <v>79732349</v>
      </c>
      <c r="AG564" s="2443"/>
      <c r="AH564" s="2443"/>
      <c r="AI564" s="2443"/>
      <c r="AJ564" s="2443"/>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4">
        <f>IFERROR(AP572,0)</f>
        <v>119930581</v>
      </c>
      <c r="AG565" s="2444"/>
      <c r="AH565" s="2444"/>
      <c r="AI565" s="2444"/>
      <c r="AJ565" s="2444"/>
      <c r="AK565" s="593"/>
      <c r="AL565" s="593"/>
      <c r="AM565" s="593"/>
      <c r="AN565" s="595"/>
      <c r="AP565" s="2438">
        <f>Application!AJ1054</f>
        <v>7456064</v>
      </c>
      <c r="AQ565" s="2438"/>
      <c r="AR565" s="2438"/>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5">
        <f>IFERROR(ROUNDDOWN(IF(C557="YES",((1-(AF564/AF565))*2),(1-(AF564/AF565))),2),0)</f>
        <v>0.67</v>
      </c>
      <c r="AG566" s="2445"/>
      <c r="AH566" s="2445"/>
      <c r="AI566" s="2445"/>
      <c r="AJ566" s="2445"/>
      <c r="AK566" s="593"/>
      <c r="AL566" s="593"/>
      <c r="AM566" s="593"/>
      <c r="AN566" s="595"/>
      <c r="AP566" s="2436">
        <f>Application!AJ1058</f>
        <v>14912128</v>
      </c>
      <c r="AQ566" s="2436"/>
      <c r="AR566" s="2436"/>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6">
        <f>IF(((AP565+AP566)/AP563)&gt;0.8,0.8,((AP565+AP566)/AP563))</f>
        <v>0.3</v>
      </c>
      <c r="AQ567" s="2466"/>
      <c r="AR567" s="2466"/>
      <c r="AS567" s="549" t="s">
        <v>2125</v>
      </c>
    </row>
    <row r="568" spans="1:45" s="549" customFormat="1" ht="12.75" customHeight="1">
      <c r="A568" s="622"/>
      <c r="B568" s="2516" t="s">
        <v>1991</v>
      </c>
      <c r="C568" s="2517"/>
      <c r="D568" s="2517"/>
      <c r="E568" s="2517"/>
      <c r="F568" s="2517"/>
      <c r="G568" s="2517"/>
      <c r="H568" s="2517"/>
      <c r="I568" s="2517"/>
      <c r="J568" s="2517"/>
      <c r="K568" s="2517"/>
      <c r="L568" s="2517"/>
      <c r="M568" s="2517"/>
      <c r="N568" s="2517"/>
      <c r="O568" s="2517"/>
      <c r="P568" s="2517"/>
      <c r="Q568" s="2517"/>
      <c r="R568" s="2517"/>
      <c r="S568" s="2517"/>
      <c r="T568" s="2517"/>
      <c r="U568" s="2517"/>
      <c r="V568" s="2517"/>
      <c r="W568" s="2517"/>
      <c r="X568" s="2517"/>
      <c r="Y568" s="2517"/>
      <c r="Z568" s="2517"/>
      <c r="AA568" s="2517"/>
      <c r="AB568" s="2517"/>
      <c r="AC568" s="2517"/>
      <c r="AD568" s="2517"/>
      <c r="AE568" s="2517"/>
      <c r="AF568" s="2517"/>
      <c r="AG568" s="2517"/>
      <c r="AH568" s="2517"/>
      <c r="AI568" s="2517"/>
      <c r="AJ568" s="2518"/>
      <c r="AK568" s="593"/>
      <c r="AL568" s="593"/>
      <c r="AM568" s="593"/>
      <c r="AN568" s="595"/>
    </row>
    <row r="569" spans="1:45" s="549" customFormat="1" ht="12.75" customHeight="1">
      <c r="A569" s="622"/>
      <c r="B569" s="2519"/>
      <c r="C569" s="2520"/>
      <c r="D569" s="2520"/>
      <c r="E569" s="2520"/>
      <c r="F569" s="2520"/>
      <c r="G569" s="2520"/>
      <c r="H569" s="2520"/>
      <c r="I569" s="2520"/>
      <c r="J569" s="2520"/>
      <c r="K569" s="2520"/>
      <c r="L569" s="2520"/>
      <c r="M569" s="2520"/>
      <c r="N569" s="2520"/>
      <c r="O569" s="2520"/>
      <c r="P569" s="2520"/>
      <c r="Q569" s="2520"/>
      <c r="R569" s="2520"/>
      <c r="S569" s="2520"/>
      <c r="T569" s="2520"/>
      <c r="U569" s="2520"/>
      <c r="V569" s="2520"/>
      <c r="W569" s="2520"/>
      <c r="X569" s="2520"/>
      <c r="Y569" s="2520"/>
      <c r="Z569" s="2520"/>
      <c r="AA569" s="2520"/>
      <c r="AB569" s="2520"/>
      <c r="AC569" s="2520"/>
      <c r="AD569" s="2520"/>
      <c r="AE569" s="2520"/>
      <c r="AF569" s="2520"/>
      <c r="AG569" s="2520"/>
      <c r="AH569" s="2520"/>
      <c r="AI569" s="2520"/>
      <c r="AJ569" s="2521"/>
      <c r="AK569" s="593"/>
      <c r="AL569" s="593"/>
      <c r="AM569" s="593"/>
      <c r="AN569" s="595"/>
      <c r="AP569" s="2438">
        <f>AP570-AP565-AP566</f>
        <v>97562389</v>
      </c>
      <c r="AQ569" s="2467"/>
      <c r="AR569" s="2467"/>
      <c r="AS569" s="549" t="s">
        <v>2127</v>
      </c>
    </row>
    <row r="570" spans="1:45" s="549" customFormat="1" ht="12.75" customHeight="1">
      <c r="A570" s="622"/>
      <c r="B570" s="2522"/>
      <c r="C570" s="2523"/>
      <c r="D570" s="2523"/>
      <c r="E570" s="2523"/>
      <c r="F570" s="2523"/>
      <c r="G570" s="2523"/>
      <c r="H570" s="2523"/>
      <c r="I570" s="2523"/>
      <c r="J570" s="2523"/>
      <c r="K570" s="2523"/>
      <c r="L570" s="2523"/>
      <c r="M570" s="2523"/>
      <c r="N570" s="2523"/>
      <c r="O570" s="2523"/>
      <c r="P570" s="2523"/>
      <c r="Q570" s="2523"/>
      <c r="R570" s="2523"/>
      <c r="S570" s="2523"/>
      <c r="T570" s="2523"/>
      <c r="U570" s="2523"/>
      <c r="V570" s="2523"/>
      <c r="W570" s="2523"/>
      <c r="X570" s="2523"/>
      <c r="Y570" s="2523"/>
      <c r="Z570" s="2523"/>
      <c r="AA570" s="2523"/>
      <c r="AB570" s="2523"/>
      <c r="AC570" s="2523"/>
      <c r="AD570" s="2523"/>
      <c r="AE570" s="2523"/>
      <c r="AF570" s="2523"/>
      <c r="AG570" s="2523"/>
      <c r="AH570" s="2523"/>
      <c r="AI570" s="2523"/>
      <c r="AJ570" s="2524"/>
      <c r="AK570" s="593"/>
      <c r="AL570" s="593"/>
      <c r="AM570" s="593"/>
      <c r="AN570" s="595"/>
      <c r="AP570" s="2438">
        <f>Application!AJ1062</f>
        <v>119930581</v>
      </c>
      <c r="AQ570" s="2438"/>
      <c r="AR570" s="2438"/>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25">
        <f>IFERROR(IF(AND(C554="N/A",C557="N/A"),0,IF(AF566=0,0,IF((AF566*100)&gt;12,12,(AF566*100)))),0)</f>
        <v>12</v>
      </c>
      <c r="AL572" s="2525"/>
      <c r="AM572" s="2526"/>
      <c r="AN572" s="595"/>
      <c r="AP572" s="2427">
        <f>AP569+(AP563*AP567)</f>
        <v>119930581</v>
      </c>
      <c r="AQ572" s="2428"/>
      <c r="AR572" s="242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7" t="s">
        <v>1306</v>
      </c>
      <c r="AF575" s="2457"/>
      <c r="AG575" s="2457"/>
      <c r="AH575" s="2457"/>
      <c r="AI575" s="2457"/>
      <c r="AJ575" s="2457"/>
      <c r="AK575" s="245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7" t="s">
        <v>1983</v>
      </c>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c r="AA577" s="2397"/>
      <c r="AB577" s="2397"/>
      <c r="AC577" s="2397"/>
      <c r="AD577" s="2397"/>
      <c r="AE577" s="2397"/>
      <c r="AF577" s="2397"/>
      <c r="AG577" s="2397"/>
      <c r="AH577" s="2397"/>
      <c r="AI577" s="2397"/>
      <c r="AJ577" s="2397"/>
      <c r="AK577" s="640"/>
      <c r="AL577" s="571"/>
      <c r="AM577" s="601"/>
      <c r="AN577" s="595"/>
    </row>
    <row r="578" spans="1:42" s="549" customFormat="1" ht="12.75" customHeight="1">
      <c r="A578" s="601"/>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c r="AA578" s="2397"/>
      <c r="AB578" s="2397"/>
      <c r="AC578" s="2397"/>
      <c r="AD578" s="2397"/>
      <c r="AE578" s="2397"/>
      <c r="AF578" s="2397"/>
      <c r="AG578" s="2397"/>
      <c r="AH578" s="2397"/>
      <c r="AI578" s="2397"/>
      <c r="AJ578" s="2397"/>
      <c r="AK578" s="640"/>
      <c r="AL578" s="571"/>
      <c r="AM578" s="601"/>
      <c r="AN578" s="595"/>
    </row>
    <row r="579" spans="1:42" s="549" customFormat="1" ht="12.75" customHeight="1">
      <c r="A579" s="601"/>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c r="AA579" s="2397"/>
      <c r="AB579" s="2397"/>
      <c r="AC579" s="2397"/>
      <c r="AD579" s="2397"/>
      <c r="AE579" s="2397"/>
      <c r="AF579" s="2397"/>
      <c r="AG579" s="2397"/>
      <c r="AH579" s="2397"/>
      <c r="AI579" s="2397"/>
      <c r="AJ579" s="2397"/>
      <c r="AK579" s="640"/>
      <c r="AL579" s="571"/>
      <c r="AM579" s="601"/>
      <c r="AN579" s="595"/>
    </row>
    <row r="580" spans="1:42" s="549" customFormat="1" ht="12.75" customHeight="1">
      <c r="A580" s="601"/>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c r="AA580" s="2397"/>
      <c r="AB580" s="2397"/>
      <c r="AC580" s="2397"/>
      <c r="AD580" s="2397"/>
      <c r="AE580" s="2397"/>
      <c r="AF580" s="2397"/>
      <c r="AG580" s="2397"/>
      <c r="AH580" s="2397"/>
      <c r="AI580" s="2397"/>
      <c r="AJ580" s="2397"/>
      <c r="AK580" s="640"/>
      <c r="AL580" s="571"/>
      <c r="AM580" s="601"/>
      <c r="AN580" s="595"/>
    </row>
    <row r="581" spans="1:42" s="549" customFormat="1" ht="12.75" customHeight="1">
      <c r="A581" s="601"/>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c r="AA581" s="2397"/>
      <c r="AB581" s="2397"/>
      <c r="AC581" s="2397"/>
      <c r="AD581" s="2397"/>
      <c r="AE581" s="2397"/>
      <c r="AF581" s="2397"/>
      <c r="AG581" s="2397"/>
      <c r="AH581" s="2397"/>
      <c r="AI581" s="2397"/>
      <c r="AJ581" s="2397"/>
      <c r="AK581" s="640"/>
      <c r="AL581" s="571"/>
      <c r="AM581" s="601"/>
      <c r="AN581" s="595"/>
    </row>
    <row r="582" spans="1:42" s="549" customFormat="1" ht="12.75" customHeight="1">
      <c r="A582" s="601"/>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c r="AA582" s="2397"/>
      <c r="AB582" s="2397"/>
      <c r="AC582" s="2397"/>
      <c r="AD582" s="2397"/>
      <c r="AE582" s="2397"/>
      <c r="AF582" s="2397"/>
      <c r="AG582" s="2397"/>
      <c r="AH582" s="2397"/>
      <c r="AI582" s="2397"/>
      <c r="AJ582" s="2397"/>
      <c r="AK582" s="640"/>
      <c r="AL582" s="571"/>
      <c r="AM582" s="601"/>
      <c r="AN582" s="595"/>
    </row>
    <row r="583" spans="1:42" s="549" customFormat="1" ht="12.75" customHeight="1">
      <c r="A583" s="601"/>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c r="AA583" s="2397"/>
      <c r="AB583" s="2397"/>
      <c r="AC583" s="2397"/>
      <c r="AD583" s="2397"/>
      <c r="AE583" s="2397"/>
      <c r="AF583" s="2397"/>
      <c r="AG583" s="2397"/>
      <c r="AH583" s="2397"/>
      <c r="AI583" s="2397"/>
      <c r="AJ583" s="2397"/>
      <c r="AK583" s="640"/>
      <c r="AL583" s="571"/>
      <c r="AM583" s="601"/>
      <c r="AN583" s="595"/>
    </row>
    <row r="584" spans="1:42" ht="12.75" customHeight="1">
      <c r="A584" s="601"/>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c r="AA584" s="2397"/>
      <c r="AB584" s="2397"/>
      <c r="AC584" s="2397"/>
      <c r="AD584" s="2397"/>
      <c r="AE584" s="2397"/>
      <c r="AF584" s="2397"/>
      <c r="AG584" s="2397"/>
      <c r="AH584" s="2397"/>
      <c r="AI584" s="2397"/>
      <c r="AJ584" s="2397"/>
      <c r="AK584" s="640"/>
      <c r="AL584" s="571"/>
      <c r="AM584" s="601"/>
    </row>
    <row r="585" spans="1:42" s="549" customFormat="1" ht="12.75" customHeight="1">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c r="AA585" s="2397"/>
      <c r="AB585" s="2397"/>
      <c r="AC585" s="2397"/>
      <c r="AD585" s="2397"/>
      <c r="AE585" s="2397"/>
      <c r="AF585" s="2397"/>
      <c r="AG585" s="2397"/>
      <c r="AH585" s="2397"/>
      <c r="AI585" s="2397"/>
      <c r="AJ585" s="239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8" t="s">
        <v>1330</v>
      </c>
      <c r="AG591" s="2398"/>
      <c r="AH591" s="2398"/>
      <c r="AI591" s="2398"/>
      <c r="AJ591" s="2398"/>
      <c r="AK591" s="2398"/>
      <c r="AL591" s="2398"/>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8" t="s">
        <v>1386</v>
      </c>
      <c r="AG598" s="2398"/>
      <c r="AH598" s="2398"/>
      <c r="AI598" s="2398"/>
      <c r="AJ598" s="2398"/>
      <c r="AK598" s="2398"/>
      <c r="AL598" s="2398"/>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8" t="s">
        <v>1369</v>
      </c>
      <c r="AG604" s="2398"/>
      <c r="AH604" s="2398"/>
      <c r="AI604" s="2398"/>
      <c r="AJ604" s="2398"/>
      <c r="AK604" s="2398"/>
      <c r="AL604" s="2398"/>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8" t="s">
        <v>1389</v>
      </c>
      <c r="AG610" s="2398"/>
      <c r="AH610" s="2398"/>
      <c r="AI610" s="2398"/>
      <c r="AJ610" s="2398"/>
      <c r="AK610" s="2398"/>
      <c r="AL610" s="2398"/>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43" t="s">
        <v>1182</v>
      </c>
      <c r="P614" s="2543"/>
      <c r="Q614" s="2543"/>
      <c r="R614" s="2543"/>
      <c r="S614" s="2543"/>
      <c r="T614" s="2543"/>
      <c r="U614" s="2543"/>
      <c r="V614" s="2543"/>
      <c r="W614" s="2543"/>
      <c r="X614" s="2543"/>
      <c r="Y614" s="2543"/>
      <c r="Z614" s="2543"/>
      <c r="AA614" s="2543"/>
      <c r="AB614" s="254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8" t="s">
        <v>1344</v>
      </c>
      <c r="AG616" s="2398"/>
      <c r="AH616" s="2398"/>
      <c r="AI616" s="2398"/>
      <c r="AJ616" s="2398"/>
      <c r="AK616" s="2398"/>
      <c r="AL616" s="2398"/>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99" t="s">
        <v>686</v>
      </c>
      <c r="I619" s="2399"/>
      <c r="J619" s="932"/>
      <c r="K619" s="932"/>
      <c r="L619" s="932"/>
      <c r="N619" s="22"/>
      <c r="O619" s="22"/>
      <c r="P619" s="22"/>
      <c r="Q619" s="1145" t="s">
        <v>2130</v>
      </c>
      <c r="R619" s="2544"/>
      <c r="S619" s="2544"/>
      <c r="T619" s="2544"/>
      <c r="U619" s="2544"/>
      <c r="V619" s="2544"/>
      <c r="W619" s="2544"/>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5" t="str">
        <f>IF(AND(H619="(i)",NOT(AP595)),AO612,IF(AND(H619="(iv)",OR(R619=AO608,R619=AO607),NOT(AP596)),AO613,""))</f>
        <v/>
      </c>
      <c r="Z620" s="2545"/>
      <c r="AA620" s="2545"/>
      <c r="AB620" s="2545"/>
      <c r="AC620" s="2545"/>
      <c r="AD620" s="2545"/>
      <c r="AE620" s="2545"/>
      <c r="AF620" s="2545"/>
      <c r="AG620" s="2545"/>
      <c r="AH620" s="2545"/>
      <c r="AI620" s="2545"/>
      <c r="AJ620" s="2545"/>
      <c r="AK620" s="2545"/>
      <c r="AL620" s="2545"/>
      <c r="AM620" s="2546"/>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5"/>
      <c r="Z621" s="2545"/>
      <c r="AA621" s="2545"/>
      <c r="AB621" s="2545"/>
      <c r="AC621" s="2545"/>
      <c r="AD621" s="2545"/>
      <c r="AE621" s="2545"/>
      <c r="AF621" s="2545"/>
      <c r="AG621" s="2545"/>
      <c r="AH621" s="2545"/>
      <c r="AI621" s="2545"/>
      <c r="AJ621" s="2545"/>
      <c r="AK621" s="2545"/>
      <c r="AL621" s="2545"/>
      <c r="AM621" s="2546"/>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42" t="s">
        <v>590</v>
      </c>
      <c r="J627" s="2542"/>
      <c r="K627" s="2542"/>
      <c r="L627" s="2542"/>
      <c r="M627" s="2542"/>
      <c r="N627" s="2542"/>
      <c r="O627" s="2542"/>
      <c r="P627" s="2542"/>
      <c r="Q627" s="2542"/>
      <c r="R627" s="2542"/>
      <c r="S627" s="2542"/>
      <c r="T627" s="2542"/>
      <c r="U627" s="2542"/>
      <c r="V627" s="2542"/>
      <c r="W627" s="2542"/>
      <c r="X627" s="2542"/>
      <c r="Y627" s="2542"/>
      <c r="Z627" s="2542"/>
      <c r="AA627" s="2542"/>
      <c r="AB627" s="2542"/>
      <c r="AC627" s="2542"/>
      <c r="AD627" s="2542"/>
      <c r="AE627" s="2542"/>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05" t="s">
        <v>590</v>
      </c>
      <c r="C629" s="2405"/>
      <c r="D629" s="640"/>
      <c r="E629" s="2397" t="s">
        <v>1393</v>
      </c>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c r="AA629" s="2397"/>
      <c r="AB629" s="2397"/>
      <c r="AC629" s="2397"/>
      <c r="AD629" s="2397"/>
      <c r="AE629" s="2397"/>
      <c r="AF629" s="2397"/>
      <c r="AG629" s="2397"/>
      <c r="AH629" s="640"/>
      <c r="AI629" s="640"/>
      <c r="AJ629" s="640"/>
      <c r="AK629" s="640"/>
      <c r="AL629" s="640"/>
      <c r="AN629" s="595"/>
    </row>
    <row r="630" spans="1:42" s="549" customFormat="1" ht="12.75" customHeight="1">
      <c r="B630" s="536"/>
      <c r="C630" s="929"/>
      <c r="D630" s="640"/>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c r="AA630" s="2397"/>
      <c r="AB630" s="2397"/>
      <c r="AC630" s="2397"/>
      <c r="AD630" s="2397"/>
      <c r="AE630" s="2397"/>
      <c r="AF630" s="2397"/>
      <c r="AG630" s="2397"/>
      <c r="AH630" s="640"/>
      <c r="AI630" s="640"/>
      <c r="AJ630" s="640"/>
      <c r="AK630" s="640"/>
      <c r="AL630" s="640"/>
      <c r="AN630" s="595"/>
    </row>
    <row r="631" spans="1:42" s="549" customFormat="1" ht="12.75" customHeight="1">
      <c r="B631" s="536"/>
      <c r="C631" s="929"/>
      <c r="D631" s="640"/>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c r="AA631" s="2397"/>
      <c r="AB631" s="2397"/>
      <c r="AC631" s="2397"/>
      <c r="AD631" s="2397"/>
      <c r="AE631" s="2397"/>
      <c r="AF631" s="2397"/>
      <c r="AG631" s="2397"/>
      <c r="AH631" s="640"/>
      <c r="AI631" s="640"/>
      <c r="AJ631" s="640"/>
      <c r="AK631" s="640"/>
      <c r="AL631" s="640"/>
      <c r="AN631" s="595"/>
    </row>
    <row r="632" spans="1:42" s="549" customFormat="1" ht="12.75" customHeight="1">
      <c r="B632" s="536"/>
      <c r="C632" s="929"/>
      <c r="D632" s="640"/>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c r="AA632" s="2397"/>
      <c r="AB632" s="2397"/>
      <c r="AC632" s="2397"/>
      <c r="AD632" s="2397"/>
      <c r="AE632" s="2397"/>
      <c r="AF632" s="2397"/>
      <c r="AG632" s="239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00">
        <f>VLOOKUP($H$619,$AO$599:$AP$604,2,FALSE)+IF(R619=AO607,0,VLOOKUP($I$627,$AO$626:$AP$628,2,FALSE))</f>
        <v>7</v>
      </c>
      <c r="AK634" s="240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41" t="s">
        <v>1681</v>
      </c>
      <c r="F638" s="2541"/>
      <c r="G638" s="2541"/>
      <c r="H638" s="2541"/>
      <c r="I638" s="2541"/>
      <c r="J638" s="2541"/>
      <c r="K638" s="2541"/>
      <c r="L638" s="2541"/>
      <c r="M638" s="2541"/>
      <c r="N638" s="2541"/>
      <c r="O638" s="2541"/>
      <c r="P638" s="2541"/>
      <c r="Q638" s="2541"/>
      <c r="R638" s="2541"/>
      <c r="S638" s="2541"/>
      <c r="T638" s="2541"/>
      <c r="U638" s="2541"/>
      <c r="V638" s="2541"/>
      <c r="W638" s="2541"/>
      <c r="X638" s="2541"/>
      <c r="Y638" s="2541"/>
      <c r="Z638" s="2541"/>
      <c r="AA638" s="2541"/>
      <c r="AB638" s="2541"/>
      <c r="AC638" s="2541"/>
      <c r="AD638" s="2541"/>
      <c r="AE638" s="539"/>
      <c r="AF638" s="2398" t="s">
        <v>1344</v>
      </c>
      <c r="AG638" s="2398"/>
      <c r="AH638" s="2398"/>
      <c r="AI638" s="2398"/>
      <c r="AJ638" s="2398"/>
      <c r="AK638" s="2398"/>
      <c r="AL638" s="2398"/>
      <c r="AM638" s="549"/>
      <c r="AN638" s="674"/>
    </row>
    <row r="639" spans="1:42" s="549" customFormat="1" ht="12.75" customHeight="1">
      <c r="A639" s="675"/>
      <c r="B639" s="536"/>
      <c r="C639" s="929"/>
      <c r="D639" s="659"/>
      <c r="E639" s="2541"/>
      <c r="F639" s="2541"/>
      <c r="G639" s="2541"/>
      <c r="H639" s="2541"/>
      <c r="I639" s="2541"/>
      <c r="J639" s="2541"/>
      <c r="K639" s="2541"/>
      <c r="L639" s="2541"/>
      <c r="M639" s="2541"/>
      <c r="N639" s="2541"/>
      <c r="O639" s="2541"/>
      <c r="P639" s="2541"/>
      <c r="Q639" s="2541"/>
      <c r="R639" s="2541"/>
      <c r="S639" s="2541"/>
      <c r="T639" s="2541"/>
      <c r="U639" s="2541"/>
      <c r="V639" s="2541"/>
      <c r="W639" s="2541"/>
      <c r="X639" s="2541"/>
      <c r="Y639" s="2541"/>
      <c r="Z639" s="2541"/>
      <c r="AA639" s="2541"/>
      <c r="AB639" s="2541"/>
      <c r="AC639" s="2541"/>
      <c r="AD639" s="2541"/>
      <c r="AE639" s="536"/>
      <c r="AF639" s="536"/>
      <c r="AG639" s="536"/>
      <c r="AH639" s="536"/>
      <c r="AI639" s="536"/>
      <c r="AJ639" s="536"/>
      <c r="AK639" s="536"/>
      <c r="AL639" s="536"/>
      <c r="AN639" s="595"/>
    </row>
    <row r="640" spans="1:42" s="549" customFormat="1" ht="12.75" customHeight="1">
      <c r="B640" s="536"/>
      <c r="C640" s="927"/>
      <c r="D640" s="659"/>
      <c r="E640" s="2541"/>
      <c r="F640" s="2541"/>
      <c r="G640" s="2541"/>
      <c r="H640" s="2541"/>
      <c r="I640" s="2541"/>
      <c r="J640" s="2541"/>
      <c r="K640" s="2541"/>
      <c r="L640" s="2541"/>
      <c r="M640" s="2541"/>
      <c r="N640" s="2541"/>
      <c r="O640" s="2541"/>
      <c r="P640" s="2541"/>
      <c r="Q640" s="2541"/>
      <c r="R640" s="2541"/>
      <c r="S640" s="2541"/>
      <c r="T640" s="2541"/>
      <c r="U640" s="2541"/>
      <c r="V640" s="2541"/>
      <c r="W640" s="2541"/>
      <c r="X640" s="2541"/>
      <c r="Y640" s="2541"/>
      <c r="Z640" s="2541"/>
      <c r="AA640" s="2541"/>
      <c r="AB640" s="2541"/>
      <c r="AC640" s="2541"/>
      <c r="AD640" s="2541"/>
      <c r="AE640" s="536"/>
      <c r="AF640" s="536"/>
      <c r="AG640" s="536"/>
      <c r="AH640" s="536"/>
      <c r="AI640" s="536"/>
      <c r="AJ640" s="536"/>
      <c r="AK640" s="536"/>
      <c r="AL640" s="536"/>
      <c r="AN640" s="595"/>
    </row>
    <row r="641" spans="1:42" s="549" customFormat="1" ht="12.75" customHeight="1">
      <c r="B641" s="536"/>
      <c r="C641" s="927"/>
      <c r="D641" s="659"/>
      <c r="E641" s="2541"/>
      <c r="F641" s="2541"/>
      <c r="G641" s="2541"/>
      <c r="H641" s="2541"/>
      <c r="I641" s="2541"/>
      <c r="J641" s="2541"/>
      <c r="K641" s="2541"/>
      <c r="L641" s="2541"/>
      <c r="M641" s="2541"/>
      <c r="N641" s="2541"/>
      <c r="O641" s="2541"/>
      <c r="P641" s="2541"/>
      <c r="Q641" s="2541"/>
      <c r="R641" s="2541"/>
      <c r="S641" s="2541"/>
      <c r="T641" s="2541"/>
      <c r="U641" s="2541"/>
      <c r="V641" s="2541"/>
      <c r="W641" s="2541"/>
      <c r="X641" s="2541"/>
      <c r="Y641" s="2541"/>
      <c r="Z641" s="2541"/>
      <c r="AA641" s="2541"/>
      <c r="AB641" s="2541"/>
      <c r="AC641" s="2541"/>
      <c r="AD641" s="2541"/>
      <c r="AE641" s="536"/>
      <c r="AF641" s="536"/>
      <c r="AG641" s="536"/>
      <c r="AH641" s="536"/>
      <c r="AI641" s="536"/>
      <c r="AJ641" s="536"/>
      <c r="AK641" s="536"/>
      <c r="AL641" s="536"/>
      <c r="AN641" s="595"/>
    </row>
    <row r="642" spans="1:42" s="549" customFormat="1" ht="12.75" customHeight="1">
      <c r="B642" s="536"/>
      <c r="C642" s="927"/>
      <c r="D642" s="659"/>
      <c r="E642" s="2541"/>
      <c r="F642" s="2541"/>
      <c r="G642" s="2541"/>
      <c r="H642" s="2541"/>
      <c r="I642" s="2541"/>
      <c r="J642" s="2541"/>
      <c r="K642" s="2541"/>
      <c r="L642" s="2541"/>
      <c r="M642" s="2541"/>
      <c r="N642" s="2541"/>
      <c r="O642" s="2541"/>
      <c r="P642" s="2541"/>
      <c r="Q642" s="2541"/>
      <c r="R642" s="2541"/>
      <c r="S642" s="2541"/>
      <c r="T642" s="2541"/>
      <c r="U642" s="2541"/>
      <c r="V642" s="2541"/>
      <c r="W642" s="2541"/>
      <c r="X642" s="2541"/>
      <c r="Y642" s="2541"/>
      <c r="Z642" s="2541"/>
      <c r="AA642" s="2541"/>
      <c r="AB642" s="2541"/>
      <c r="AC642" s="2541"/>
      <c r="AD642" s="2541"/>
      <c r="AE642" s="536"/>
      <c r="AF642" s="536"/>
      <c r="AG642" s="536"/>
      <c r="AH642" s="536"/>
      <c r="AI642" s="536"/>
      <c r="AJ642" s="536"/>
      <c r="AK642" s="536"/>
      <c r="AL642" s="536"/>
      <c r="AN642" s="595"/>
    </row>
    <row r="643" spans="1:42" s="549" customFormat="1" ht="12.75" customHeight="1">
      <c r="B643" s="536"/>
      <c r="C643" s="927"/>
      <c r="D643" s="659"/>
      <c r="E643" s="2541"/>
      <c r="F643" s="2541"/>
      <c r="G643" s="2541"/>
      <c r="H643" s="2541"/>
      <c r="I643" s="2541"/>
      <c r="J643" s="2541"/>
      <c r="K643" s="2541"/>
      <c r="L643" s="2541"/>
      <c r="M643" s="2541"/>
      <c r="N643" s="2541"/>
      <c r="O643" s="2541"/>
      <c r="P643" s="2541"/>
      <c r="Q643" s="2541"/>
      <c r="R643" s="2541"/>
      <c r="S643" s="2541"/>
      <c r="T643" s="2541"/>
      <c r="U643" s="2541"/>
      <c r="V643" s="2541"/>
      <c r="W643" s="2541"/>
      <c r="X643" s="2541"/>
      <c r="Y643" s="2541"/>
      <c r="Z643" s="2541"/>
      <c r="AA643" s="2541"/>
      <c r="AB643" s="2541"/>
      <c r="AC643" s="2541"/>
      <c r="AD643" s="2541"/>
      <c r="AE643" s="536"/>
      <c r="AF643" s="536"/>
      <c r="AG643" s="536"/>
      <c r="AH643" s="536"/>
      <c r="AI643" s="536"/>
      <c r="AJ643" s="536"/>
      <c r="AK643" s="536"/>
      <c r="AL643" s="536"/>
      <c r="AN643" s="595"/>
    </row>
    <row r="644" spans="1:42" s="549" customFormat="1" ht="12.75" customHeight="1">
      <c r="A644" s="635"/>
      <c r="B644" s="614"/>
      <c r="C644" s="936"/>
      <c r="D644" s="659"/>
      <c r="E644" s="2541"/>
      <c r="F644" s="2541"/>
      <c r="G644" s="2541"/>
      <c r="H644" s="2541"/>
      <c r="I644" s="2541"/>
      <c r="J644" s="2541"/>
      <c r="K644" s="2541"/>
      <c r="L644" s="2541"/>
      <c r="M644" s="2541"/>
      <c r="N644" s="2541"/>
      <c r="O644" s="2541"/>
      <c r="P644" s="2541"/>
      <c r="Q644" s="2541"/>
      <c r="R644" s="2541"/>
      <c r="S644" s="2541"/>
      <c r="T644" s="2541"/>
      <c r="U644" s="2541"/>
      <c r="V644" s="2541"/>
      <c r="W644" s="2541"/>
      <c r="X644" s="2541"/>
      <c r="Y644" s="2541"/>
      <c r="Z644" s="2541"/>
      <c r="AA644" s="2541"/>
      <c r="AB644" s="2541"/>
      <c r="AC644" s="2541"/>
      <c r="AD644" s="2541"/>
      <c r="AE644" s="614"/>
      <c r="AF644" s="614"/>
      <c r="AG644" s="614"/>
      <c r="AH644" s="614"/>
      <c r="AI644" s="614"/>
      <c r="AJ644" s="614"/>
      <c r="AK644" s="536"/>
      <c r="AL644" s="536"/>
      <c r="AN644" s="595"/>
    </row>
    <row r="645" spans="1:42" s="549" customFormat="1" ht="12.75" customHeight="1">
      <c r="B645" s="614"/>
      <c r="C645" s="936"/>
      <c r="D645" s="659"/>
      <c r="E645" s="2541"/>
      <c r="F645" s="2541"/>
      <c r="G645" s="2541"/>
      <c r="H645" s="2541"/>
      <c r="I645" s="2541"/>
      <c r="J645" s="2541"/>
      <c r="K645" s="2541"/>
      <c r="L645" s="2541"/>
      <c r="M645" s="2541"/>
      <c r="N645" s="2541"/>
      <c r="O645" s="2541"/>
      <c r="P645" s="2541"/>
      <c r="Q645" s="2541"/>
      <c r="R645" s="2541"/>
      <c r="S645" s="2541"/>
      <c r="T645" s="2541"/>
      <c r="U645" s="2541"/>
      <c r="V645" s="2541"/>
      <c r="W645" s="2541"/>
      <c r="X645" s="2541"/>
      <c r="Y645" s="2541"/>
      <c r="Z645" s="2541"/>
      <c r="AA645" s="2541"/>
      <c r="AB645" s="2541"/>
      <c r="AC645" s="2541"/>
      <c r="AD645" s="254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05" t="s">
        <v>590</v>
      </c>
      <c r="Y647" s="2405"/>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8" t="s">
        <v>1398</v>
      </c>
      <c r="AG649" s="2398"/>
      <c r="AH649" s="2398"/>
      <c r="AI649" s="2398"/>
      <c r="AJ649" s="2398"/>
      <c r="AK649" s="2398"/>
      <c r="AL649" s="239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9" t="s">
        <v>686</v>
      </c>
      <c r="I651" s="239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00">
        <f>VLOOKUP($H$651,$AO$618:$AP$620,2,FALSE)</f>
        <v>3</v>
      </c>
      <c r="AK653" s="2401"/>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7" t="s">
        <v>2052</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2397"/>
      <c r="AE657" s="536"/>
      <c r="AF657" s="2398" t="s">
        <v>1344</v>
      </c>
      <c r="AG657" s="2398"/>
      <c r="AH657" s="2398"/>
      <c r="AI657" s="2398"/>
      <c r="AJ657" s="2398"/>
      <c r="AK657" s="2398"/>
      <c r="AL657" s="2398"/>
      <c r="AN657" s="595"/>
    </row>
    <row r="658" spans="1:42" s="549" customFormat="1" ht="12.75" customHeight="1">
      <c r="B658" s="536"/>
      <c r="C658" s="536"/>
      <c r="D658" s="659"/>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239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8" t="s">
        <v>1398</v>
      </c>
      <c r="AG660" s="2398"/>
      <c r="AH660" s="2398"/>
      <c r="AI660" s="2398"/>
      <c r="AJ660" s="2398"/>
      <c r="AK660" s="2398"/>
      <c r="AL660" s="2398"/>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9" t="s">
        <v>508</v>
      </c>
      <c r="I663" s="239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00">
        <f>VLOOKUP(H663,AT618:AU620,2,FALSE)</f>
        <v>2</v>
      </c>
      <c r="AK665" s="240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7" t="s">
        <v>1408</v>
      </c>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536"/>
      <c r="AE670" s="536"/>
      <c r="AF670" s="2398" t="s">
        <v>1369</v>
      </c>
      <c r="AG670" s="2398"/>
      <c r="AH670" s="2398"/>
      <c r="AI670" s="2398"/>
      <c r="AJ670" s="2398"/>
      <c r="AK670" s="2398"/>
      <c r="AL670" s="2398"/>
      <c r="AN670" s="595"/>
    </row>
    <row r="671" spans="1:42" s="549" customFormat="1" ht="12.75" customHeight="1">
      <c r="B671" s="536"/>
      <c r="C671" s="539"/>
      <c r="D671" s="536"/>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536"/>
      <c r="AE671" s="536"/>
      <c r="AF671" s="536"/>
      <c r="AG671" s="536"/>
      <c r="AH671" s="536"/>
      <c r="AI671" s="536"/>
      <c r="AJ671" s="536"/>
      <c r="AK671" s="536"/>
      <c r="AL671" s="536"/>
      <c r="AN671" s="595"/>
    </row>
    <row r="672" spans="1:42" s="549" customFormat="1" ht="12.75" customHeight="1">
      <c r="B672" s="536"/>
      <c r="C672" s="539"/>
      <c r="D672" s="659"/>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c r="AA672" s="2397"/>
      <c r="AB672" s="2397"/>
      <c r="AC672" s="239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7" t="s">
        <v>1409</v>
      </c>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536"/>
      <c r="AE674" s="536"/>
      <c r="AF674" s="2398" t="s">
        <v>1389</v>
      </c>
      <c r="AG674" s="2398"/>
      <c r="AH674" s="2398"/>
      <c r="AI674" s="2398"/>
      <c r="AJ674" s="2398"/>
      <c r="AK674" s="2398"/>
      <c r="AL674" s="2398"/>
      <c r="AN674" s="595"/>
    </row>
    <row r="675" spans="1:42" s="549" customFormat="1" ht="12.75" customHeight="1">
      <c r="B675" s="536"/>
      <c r="C675" s="539"/>
      <c r="D675" s="536"/>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536"/>
      <c r="AE675" s="536"/>
      <c r="AF675" s="536"/>
      <c r="AG675" s="536"/>
      <c r="AH675" s="536"/>
      <c r="AI675" s="536"/>
      <c r="AJ675" s="536"/>
      <c r="AK675" s="536"/>
      <c r="AL675" s="536"/>
      <c r="AN675" s="595"/>
    </row>
    <row r="676" spans="1:42" s="549" customFormat="1" ht="15" customHeight="1">
      <c r="B676" s="536"/>
      <c r="C676" s="539"/>
      <c r="D676" s="659"/>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c r="AA676" s="2397"/>
      <c r="AB676" s="2397"/>
      <c r="AC676" s="239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7" t="s">
        <v>1410</v>
      </c>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536"/>
      <c r="AE678" s="536"/>
      <c r="AF678" s="2398" t="s">
        <v>1344</v>
      </c>
      <c r="AG678" s="2398"/>
      <c r="AH678" s="2398"/>
      <c r="AI678" s="2398"/>
      <c r="AJ678" s="2398"/>
      <c r="AK678" s="2398"/>
      <c r="AL678" s="2398"/>
      <c r="AN678" s="595"/>
    </row>
    <row r="679" spans="1:42" s="549" customFormat="1" ht="12.75" customHeight="1">
      <c r="B679" s="536"/>
      <c r="C679" s="927"/>
      <c r="D679" s="536"/>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536"/>
      <c r="AE679" s="2398"/>
      <c r="AF679" s="2398"/>
      <c r="AG679" s="2398"/>
      <c r="AH679" s="2398"/>
      <c r="AI679" s="2398"/>
      <c r="AJ679" s="2398"/>
      <c r="AK679" s="2398"/>
      <c r="AL679" s="592"/>
      <c r="AN679" s="595"/>
      <c r="AO679" s="549" t="s">
        <v>590</v>
      </c>
      <c r="AP679" s="669">
        <v>0</v>
      </c>
    </row>
    <row r="680" spans="1:42" s="549" customFormat="1" ht="12.75" customHeight="1">
      <c r="A680" s="675"/>
      <c r="B680" s="536"/>
      <c r="C680" s="536"/>
      <c r="D680" s="659"/>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97" t="s">
        <v>1411</v>
      </c>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536"/>
      <c r="AE682" s="536"/>
      <c r="AF682" s="2398" t="s">
        <v>1389</v>
      </c>
      <c r="AG682" s="2398"/>
      <c r="AH682" s="2398"/>
      <c r="AI682" s="2398"/>
      <c r="AJ682" s="2398"/>
      <c r="AK682" s="2398"/>
      <c r="AL682" s="2398"/>
      <c r="AN682" s="595"/>
    </row>
    <row r="683" spans="1:42" s="549" customFormat="1" ht="12.75" customHeight="1">
      <c r="A683" s="666"/>
      <c r="B683" s="536"/>
      <c r="C683" s="943"/>
      <c r="D683" s="659"/>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c r="AA684" s="2397"/>
      <c r="AB684" s="2397"/>
      <c r="AC684" s="239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97" t="s">
        <v>1412</v>
      </c>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c r="AA686" s="2397"/>
      <c r="AB686" s="2397"/>
      <c r="AC686" s="2397"/>
      <c r="AD686" s="536"/>
      <c r="AE686" s="536"/>
      <c r="AF686" s="2398" t="s">
        <v>1344</v>
      </c>
      <c r="AG686" s="2398"/>
      <c r="AH686" s="2398"/>
      <c r="AI686" s="2398"/>
      <c r="AJ686" s="2398"/>
      <c r="AK686" s="2398"/>
      <c r="AL686" s="2398"/>
      <c r="AM686" s="594"/>
      <c r="AN686" s="595"/>
    </row>
    <row r="687" spans="1:42" s="549" customFormat="1" ht="12.75" customHeight="1">
      <c r="B687" s="536"/>
      <c r="C687" s="927"/>
      <c r="D687" s="659"/>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c r="AA687" s="2397"/>
      <c r="AB687" s="2397"/>
      <c r="AC687" s="2397"/>
      <c r="AD687" s="536"/>
      <c r="AE687" s="536"/>
      <c r="AF687" s="536"/>
      <c r="AG687" s="536"/>
      <c r="AH687" s="536"/>
      <c r="AI687" s="536"/>
      <c r="AJ687" s="536"/>
      <c r="AK687" s="536"/>
      <c r="AL687" s="536"/>
      <c r="AM687" s="594"/>
      <c r="AN687" s="595"/>
    </row>
    <row r="688" spans="1:42" s="549" customFormat="1" ht="12.75" customHeight="1">
      <c r="B688" s="536"/>
      <c r="C688" s="927"/>
      <c r="D688" s="659"/>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c r="AA688" s="2397"/>
      <c r="AB688" s="2397"/>
      <c r="AC688" s="239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97" t="s">
        <v>1413</v>
      </c>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c r="AA690" s="2397"/>
      <c r="AB690" s="2397"/>
      <c r="AC690" s="2397"/>
      <c r="AD690" s="536"/>
      <c r="AE690" s="536"/>
      <c r="AF690" s="2398" t="s">
        <v>1398</v>
      </c>
      <c r="AG690" s="2398"/>
      <c r="AH690" s="2398"/>
      <c r="AI690" s="2398"/>
      <c r="AJ690" s="2398"/>
      <c r="AK690" s="2398"/>
      <c r="AL690" s="2398"/>
      <c r="AM690" s="594"/>
      <c r="AN690" s="595"/>
    </row>
    <row r="691" spans="1:50" s="549" customFormat="1" ht="12.75" customHeight="1">
      <c r="A691" s="675"/>
      <c r="B691" s="536"/>
      <c r="C691" s="927"/>
      <c r="D691" s="659"/>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239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239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97" t="s">
        <v>1414</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2397"/>
      <c r="AD694" s="536"/>
      <c r="AE694" s="536"/>
      <c r="AF694" s="2398" t="s">
        <v>1415</v>
      </c>
      <c r="AG694" s="2398"/>
      <c r="AH694" s="2398"/>
      <c r="AI694" s="2398"/>
      <c r="AJ694" s="2398"/>
      <c r="AK694" s="2398"/>
      <c r="AL694" s="2398"/>
      <c r="AM694" s="594"/>
      <c r="AN694" s="595"/>
      <c r="AO694" s="609" t="s">
        <v>686</v>
      </c>
      <c r="AP694" s="549">
        <v>3</v>
      </c>
    </row>
    <row r="695" spans="1:50" s="549" customFormat="1" ht="12.75" customHeight="1">
      <c r="A695" s="675"/>
      <c r="B695" s="536"/>
      <c r="C695" s="927"/>
      <c r="D695" s="659"/>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2397"/>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9" t="s">
        <v>686</v>
      </c>
      <c r="I698" s="239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00">
        <f>VLOOKUP($H$698,$AO$646:$AP$653,2,FALSE)</f>
        <v>5</v>
      </c>
      <c r="AK700" s="240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101</v>
      </c>
    </row>
    <row r="704" spans="1:50" s="549" customFormat="1" ht="12.75" customHeight="1">
      <c r="A704" s="675"/>
      <c r="B704" s="536"/>
      <c r="C704" s="944"/>
      <c r="D704" s="659" t="s">
        <v>686</v>
      </c>
      <c r="E704" s="2403" t="s">
        <v>2143</v>
      </c>
      <c r="F704" s="2403"/>
      <c r="G704" s="2403"/>
      <c r="H704" s="2403"/>
      <c r="I704" s="2403"/>
      <c r="J704" s="2403"/>
      <c r="K704" s="2403"/>
      <c r="L704" s="2403"/>
      <c r="M704" s="2403"/>
      <c r="N704" s="2403"/>
      <c r="O704" s="2403"/>
      <c r="P704" s="2403"/>
      <c r="Q704" s="2403"/>
      <c r="R704" s="2403"/>
      <c r="S704" s="2403"/>
      <c r="T704" s="2403"/>
      <c r="U704" s="2403"/>
      <c r="V704" s="2403"/>
      <c r="W704" s="2403"/>
      <c r="X704" s="2403"/>
      <c r="Y704" s="2403"/>
      <c r="Z704" s="2403"/>
      <c r="AA704" s="2403"/>
      <c r="AB704" s="2403"/>
      <c r="AC704" s="536"/>
      <c r="AD704" s="536"/>
      <c r="AE704" s="536"/>
      <c r="AF704" s="2398" t="s">
        <v>1344</v>
      </c>
      <c r="AG704" s="2398"/>
      <c r="AH704" s="2398"/>
      <c r="AI704" s="2398"/>
      <c r="AJ704" s="2398"/>
      <c r="AK704" s="2398"/>
      <c r="AL704" s="2398"/>
      <c r="AN704" s="595"/>
      <c r="AW704" s="22" t="s">
        <v>2138</v>
      </c>
      <c r="AX704" s="549">
        <f>Application!DE761</f>
        <v>67</v>
      </c>
    </row>
    <row r="705" spans="1:51" s="549" customFormat="1" ht="12.75" customHeight="1">
      <c r="A705" s="675"/>
      <c r="B705" s="536"/>
      <c r="C705" s="944"/>
      <c r="D705" s="659"/>
      <c r="E705" s="2403"/>
      <c r="F705" s="2403"/>
      <c r="G705" s="2403"/>
      <c r="H705" s="2403"/>
      <c r="I705" s="2403"/>
      <c r="J705" s="2403"/>
      <c r="K705" s="2403"/>
      <c r="L705" s="2403"/>
      <c r="M705" s="2403"/>
      <c r="N705" s="2403"/>
      <c r="O705" s="2403"/>
      <c r="P705" s="2403"/>
      <c r="Q705" s="2403"/>
      <c r="R705" s="2403"/>
      <c r="S705" s="2403"/>
      <c r="T705" s="2403"/>
      <c r="U705" s="2403"/>
      <c r="V705" s="2403"/>
      <c r="W705" s="2403"/>
      <c r="X705" s="2403"/>
      <c r="Y705" s="2403"/>
      <c r="Z705" s="2403"/>
      <c r="AA705" s="2403"/>
      <c r="AB705" s="2403"/>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397" t="s">
        <v>2088</v>
      </c>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536"/>
      <c r="AD707" s="536"/>
      <c r="AE707" s="536"/>
      <c r="AF707" s="2398" t="s">
        <v>1344</v>
      </c>
      <c r="AG707" s="2398"/>
      <c r="AH707" s="2398"/>
      <c r="AI707" s="2398"/>
      <c r="AJ707" s="2398"/>
      <c r="AK707" s="2398"/>
      <c r="AL707" s="2398"/>
      <c r="AN707" s="595"/>
      <c r="AW707" s="22" t="s">
        <v>2141</v>
      </c>
      <c r="AX707" s="549">
        <f>AX704+AX705+AX706</f>
        <v>67</v>
      </c>
    </row>
    <row r="708" spans="1:51" s="549" customFormat="1" ht="12.75" customHeight="1">
      <c r="B708" s="536"/>
      <c r="C708" s="936"/>
      <c r="D708" s="659"/>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c r="AA708" s="2397"/>
      <c r="AB708" s="2397"/>
      <c r="AC708" s="536"/>
      <c r="AD708" s="536"/>
      <c r="AE708" s="614"/>
      <c r="AF708" s="536"/>
      <c r="AG708" s="536"/>
      <c r="AH708" s="536"/>
      <c r="AI708" s="536"/>
      <c r="AJ708" s="536"/>
      <c r="AK708" s="536"/>
      <c r="AL708" s="536"/>
      <c r="AN708" s="595"/>
      <c r="AO708" s="2467" t="b">
        <f>IF(Application!D211="Special Needs",IF(AY708&gt;=0.25,TRUE,FALSE),IF(AX708&gt;=0.25,TRUE,FALSE))</f>
        <v>1</v>
      </c>
      <c r="AP708" s="2467"/>
      <c r="AW708" s="22" t="s">
        <v>2142</v>
      </c>
      <c r="AX708" s="549">
        <f>IFERROR(AX707/AX703,0)</f>
        <v>0.6633663366336634</v>
      </c>
      <c r="AY708" s="549">
        <f>IFERROR(AX707/(AX703-AX702),0)</f>
        <v>0.6633663366336634</v>
      </c>
    </row>
    <row r="709" spans="1:51" s="549" customFormat="1" ht="12.75" customHeight="1">
      <c r="B709" s="536"/>
      <c r="C709" s="936"/>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c r="AA709" s="2397"/>
      <c r="AB709" s="239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c r="AA710" s="2397"/>
      <c r="AB710" s="2397"/>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97" t="s">
        <v>2089</v>
      </c>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c r="AA712" s="2397"/>
      <c r="AB712" s="2397"/>
      <c r="AC712" s="536"/>
      <c r="AD712" s="536"/>
      <c r="AE712" s="536"/>
      <c r="AF712" s="2398" t="s">
        <v>1398</v>
      </c>
      <c r="AG712" s="2398"/>
      <c r="AH712" s="2398"/>
      <c r="AI712" s="2398"/>
      <c r="AJ712" s="2398"/>
      <c r="AK712" s="2398"/>
      <c r="AL712" s="2398"/>
      <c r="AN712" s="595"/>
      <c r="AO712" s="609" t="s">
        <v>508</v>
      </c>
      <c r="AP712" s="549">
        <v>1</v>
      </c>
    </row>
    <row r="713" spans="1:51" s="549" customFormat="1" ht="12" customHeight="1">
      <c r="B713" s="536"/>
      <c r="C713" s="927"/>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c r="AA713" s="2397"/>
      <c r="AB713" s="2397"/>
      <c r="AC713" s="536"/>
      <c r="AD713" s="536"/>
      <c r="AE713" s="614"/>
      <c r="AF713" s="536"/>
      <c r="AG713" s="536"/>
      <c r="AH713" s="536"/>
      <c r="AI713" s="536"/>
      <c r="AJ713" s="536"/>
      <c r="AK713" s="536"/>
      <c r="AL713" s="536"/>
      <c r="AN713" s="595"/>
    </row>
    <row r="714" spans="1:51" s="549" customFormat="1" ht="12" customHeight="1">
      <c r="B714" s="536"/>
      <c r="C714" s="927"/>
      <c r="D714" s="536"/>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c r="AA714" s="2397"/>
      <c r="AB714" s="2397"/>
      <c r="AC714" s="536"/>
      <c r="AD714" s="536"/>
      <c r="AE714" s="614"/>
      <c r="AF714" s="536"/>
      <c r="AG714" s="536"/>
      <c r="AH714" s="536"/>
      <c r="AI714" s="536"/>
      <c r="AJ714" s="536"/>
      <c r="AK714" s="536"/>
      <c r="AL714" s="536"/>
      <c r="AN714" s="595"/>
    </row>
    <row r="715" spans="1:51" s="549" customFormat="1" ht="12" customHeight="1">
      <c r="B715" s="536"/>
      <c r="C715" s="927"/>
      <c r="D715" s="536"/>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c r="AA715" s="2397"/>
      <c r="AB715" s="2397"/>
      <c r="AC715" s="536"/>
      <c r="AD715" s="536"/>
      <c r="AE715" s="614"/>
      <c r="AF715" s="536"/>
      <c r="AG715" s="536"/>
      <c r="AH715" s="536"/>
      <c r="AI715" s="536"/>
      <c r="AJ715" s="536"/>
      <c r="AK715" s="536"/>
      <c r="AL715" s="536"/>
      <c r="AN715" s="595"/>
    </row>
    <row r="716" spans="1:51" s="568" customFormat="1" ht="13" customHeight="1">
      <c r="A716" s="549"/>
      <c r="B716" s="536"/>
      <c r="C716" s="927"/>
      <c r="D716" s="536"/>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c r="AA716" s="2397"/>
      <c r="AB716" s="2397"/>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7" t="s">
        <v>1680</v>
      </c>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c r="AA718" s="2397"/>
      <c r="AB718" s="2397"/>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c r="AA719" s="2397"/>
      <c r="AB719" s="2397"/>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c r="AA720" s="2397"/>
      <c r="AB720" s="239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9" t="s">
        <v>686</v>
      </c>
      <c r="I722" s="239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00">
        <f>VLOOKUP($H$722,$AO$716:$AP$719,2,FALSE)</f>
        <v>3</v>
      </c>
      <c r="AK724" s="2401"/>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9" t="s">
        <v>1682</v>
      </c>
      <c r="F728" s="2539"/>
      <c r="G728" s="2539"/>
      <c r="H728" s="2539"/>
      <c r="I728" s="2539"/>
      <c r="J728" s="2539"/>
      <c r="K728" s="2539"/>
      <c r="L728" s="2539"/>
      <c r="M728" s="2539"/>
      <c r="N728" s="2539"/>
      <c r="O728" s="2539"/>
      <c r="P728" s="2539"/>
      <c r="Q728" s="2539"/>
      <c r="R728" s="2539"/>
      <c r="S728" s="2539"/>
      <c r="T728" s="2539"/>
      <c r="U728" s="2539"/>
      <c r="V728" s="2539"/>
      <c r="W728" s="2539"/>
      <c r="X728" s="2539"/>
      <c r="Y728" s="2539"/>
      <c r="Z728" s="2539"/>
      <c r="AA728" s="2539"/>
      <c r="AB728" s="2539"/>
      <c r="AC728" s="536"/>
      <c r="AD728" s="536"/>
      <c r="AE728" s="536"/>
      <c r="AF728" s="2398" t="s">
        <v>1344</v>
      </c>
      <c r="AG728" s="2398"/>
      <c r="AH728" s="2398"/>
      <c r="AI728" s="2398"/>
      <c r="AJ728" s="2398"/>
      <c r="AK728" s="2398"/>
      <c r="AL728" s="2398"/>
      <c r="AM728" s="549"/>
      <c r="AN728" s="680"/>
      <c r="AP728" s="568" t="s">
        <v>1422</v>
      </c>
    </row>
    <row r="729" spans="1:43" s="568" customFormat="1" ht="11.9" customHeight="1">
      <c r="A729" s="549"/>
      <c r="B729" s="536"/>
      <c r="C729" s="929"/>
      <c r="D729" s="659"/>
      <c r="E729" s="2539"/>
      <c r="F729" s="2539"/>
      <c r="G729" s="2539"/>
      <c r="H729" s="2539"/>
      <c r="I729" s="2539"/>
      <c r="J729" s="2539"/>
      <c r="K729" s="2539"/>
      <c r="L729" s="2539"/>
      <c r="M729" s="2539"/>
      <c r="N729" s="2539"/>
      <c r="O729" s="2539"/>
      <c r="P729" s="2539"/>
      <c r="Q729" s="2539"/>
      <c r="R729" s="2539"/>
      <c r="S729" s="2539"/>
      <c r="T729" s="2539"/>
      <c r="U729" s="2539"/>
      <c r="V729" s="2539"/>
      <c r="W729" s="2539"/>
      <c r="X729" s="2539"/>
      <c r="Y729" s="2539"/>
      <c r="Z729" s="2539"/>
      <c r="AA729" s="2539"/>
      <c r="AB729" s="2539"/>
      <c r="AC729" s="536"/>
      <c r="AD729" s="536"/>
      <c r="AE729" s="536"/>
      <c r="AF729" s="536"/>
      <c r="AG729" s="536"/>
      <c r="AH729" s="536"/>
      <c r="AI729" s="536"/>
      <c r="AJ729" s="536"/>
      <c r="AK729" s="536"/>
      <c r="AL729" s="536"/>
      <c r="AM729" s="549"/>
      <c r="AN729" s="680"/>
      <c r="AP729" s="568" t="s">
        <v>1423</v>
      </c>
    </row>
    <row r="730" spans="1:43" s="568" customFormat="1" ht="14.15" customHeight="1">
      <c r="A730" s="549"/>
      <c r="B730" s="608"/>
      <c r="C730" s="927"/>
      <c r="D730" s="659"/>
      <c r="E730" s="2539"/>
      <c r="F730" s="2539"/>
      <c r="G730" s="2539"/>
      <c r="H730" s="2539"/>
      <c r="I730" s="2539"/>
      <c r="J730" s="2539"/>
      <c r="K730" s="2539"/>
      <c r="L730" s="2539"/>
      <c r="M730" s="2539"/>
      <c r="N730" s="2539"/>
      <c r="O730" s="2539"/>
      <c r="P730" s="2539"/>
      <c r="Q730" s="2539"/>
      <c r="R730" s="2539"/>
      <c r="S730" s="2539"/>
      <c r="T730" s="2539"/>
      <c r="U730" s="2539"/>
      <c r="V730" s="2539"/>
      <c r="W730" s="2539"/>
      <c r="X730" s="2539"/>
      <c r="Y730" s="2539"/>
      <c r="Z730" s="2539"/>
      <c r="AA730" s="2539"/>
      <c r="AB730" s="2539"/>
      <c r="AC730" s="536"/>
      <c r="AD730" s="536"/>
      <c r="AE730" s="614"/>
      <c r="AF730" s="536"/>
      <c r="AG730" s="536"/>
      <c r="AH730" s="536"/>
      <c r="AI730" s="536"/>
      <c r="AJ730" s="536"/>
      <c r="AK730" s="536"/>
      <c r="AL730" s="536"/>
      <c r="AM730" s="549"/>
      <c r="AN730" s="680"/>
      <c r="AP730" s="568" t="s">
        <v>1424</v>
      </c>
    </row>
    <row r="731" spans="1:43" s="568" customFormat="1" ht="14.1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4.15" customHeight="1">
      <c r="A732" s="549"/>
      <c r="B732" s="536"/>
      <c r="C732" s="927"/>
      <c r="D732" s="659" t="s">
        <v>508</v>
      </c>
      <c r="E732" s="2540" t="s">
        <v>1425</v>
      </c>
      <c r="F732" s="2540"/>
      <c r="G732" s="2540"/>
      <c r="H732" s="2540"/>
      <c r="I732" s="2540"/>
      <c r="J732" s="2540"/>
      <c r="K732" s="2540"/>
      <c r="L732" s="2540"/>
      <c r="M732" s="2540"/>
      <c r="N732" s="2540"/>
      <c r="O732" s="2540"/>
      <c r="P732" s="2540"/>
      <c r="Q732" s="2540"/>
      <c r="R732" s="2540"/>
      <c r="S732" s="2540"/>
      <c r="T732" s="2540"/>
      <c r="U732" s="2540"/>
      <c r="V732" s="2540"/>
      <c r="W732" s="2540"/>
      <c r="X732" s="2540"/>
      <c r="Y732" s="2540"/>
      <c r="Z732" s="2540"/>
      <c r="AA732" s="2540"/>
      <c r="AB732" s="2540"/>
      <c r="AC732" s="536"/>
      <c r="AD732" s="536"/>
      <c r="AE732" s="536"/>
      <c r="AF732" s="2398" t="s">
        <v>1398</v>
      </c>
      <c r="AG732" s="2398"/>
      <c r="AH732" s="2398"/>
      <c r="AI732" s="2398"/>
      <c r="AJ732" s="2398"/>
      <c r="AK732" s="2398"/>
      <c r="AL732" s="2398"/>
      <c r="AM732" s="549"/>
      <c r="AN732" s="681"/>
    </row>
    <row r="733" spans="1:43" s="568" customFormat="1" ht="12.75" customHeight="1">
      <c r="A733" s="549"/>
      <c r="B733" s="536"/>
      <c r="C733" s="929"/>
      <c r="D733" s="536"/>
      <c r="E733" s="2540"/>
      <c r="F733" s="2540"/>
      <c r="G733" s="2540"/>
      <c r="H733" s="2540"/>
      <c r="I733" s="2540"/>
      <c r="J733" s="2540"/>
      <c r="K733" s="2540"/>
      <c r="L733" s="2540"/>
      <c r="M733" s="2540"/>
      <c r="N733" s="2540"/>
      <c r="O733" s="2540"/>
      <c r="P733" s="2540"/>
      <c r="Q733" s="2540"/>
      <c r="R733" s="2540"/>
      <c r="S733" s="2540"/>
      <c r="T733" s="2540"/>
      <c r="U733" s="2540"/>
      <c r="V733" s="2540"/>
      <c r="W733" s="2540"/>
      <c r="X733" s="2540"/>
      <c r="Y733" s="2540"/>
      <c r="Z733" s="2540"/>
      <c r="AA733" s="2540"/>
      <c r="AB733" s="2540"/>
      <c r="AC733" s="536"/>
      <c r="AD733" s="536"/>
      <c r="AE733" s="536"/>
      <c r="AF733" s="536"/>
      <c r="AG733" s="536"/>
      <c r="AH733" s="536"/>
      <c r="AI733" s="536"/>
      <c r="AJ733" s="536"/>
      <c r="AK733" s="536"/>
      <c r="AL733" s="536"/>
      <c r="AM733" s="549"/>
      <c r="AN733" s="680"/>
      <c r="AP733" s="549" t="s">
        <v>590</v>
      </c>
      <c r="AQ733" s="669">
        <v>0</v>
      </c>
    </row>
    <row r="734" spans="1:43" s="568" customFormat="1" ht="14.15" customHeight="1">
      <c r="A734" s="549"/>
      <c r="B734" s="536"/>
      <c r="C734" s="929"/>
      <c r="D734" s="536"/>
      <c r="E734" s="2540"/>
      <c r="F734" s="2540"/>
      <c r="G734" s="2540"/>
      <c r="H734" s="2540"/>
      <c r="I734" s="2540"/>
      <c r="J734" s="2540"/>
      <c r="K734" s="2540"/>
      <c r="L734" s="2540"/>
      <c r="M734" s="2540"/>
      <c r="N734" s="2540"/>
      <c r="O734" s="2540"/>
      <c r="P734" s="2540"/>
      <c r="Q734" s="2540"/>
      <c r="R734" s="2540"/>
      <c r="S734" s="2540"/>
      <c r="T734" s="2540"/>
      <c r="U734" s="2540"/>
      <c r="V734" s="2540"/>
      <c r="W734" s="2540"/>
      <c r="X734" s="2540"/>
      <c r="Y734" s="2540"/>
      <c r="Z734" s="2540"/>
      <c r="AA734" s="2540"/>
      <c r="AB734" s="2540"/>
      <c r="AC734" s="536"/>
      <c r="AD734" s="536"/>
      <c r="AE734" s="536"/>
      <c r="AF734" s="536"/>
      <c r="AG734" s="536"/>
      <c r="AH734" s="536"/>
      <c r="AI734" s="536"/>
      <c r="AJ734" s="536"/>
      <c r="AK734" s="536"/>
      <c r="AL734" s="536"/>
      <c r="AM734" s="549"/>
      <c r="AN734" s="680"/>
      <c r="AP734" s="609" t="s">
        <v>686</v>
      </c>
      <c r="AQ734" s="549">
        <v>3</v>
      </c>
    </row>
    <row r="735" spans="1:43" s="568" customFormat="1" ht="14.1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5" customHeight="1">
      <c r="A736" s="549"/>
      <c r="B736" s="536"/>
      <c r="C736" s="929"/>
      <c r="D736" s="536" t="s">
        <v>1390</v>
      </c>
      <c r="E736" s="932"/>
      <c r="F736" s="932"/>
      <c r="G736" s="932"/>
      <c r="H736" s="2399" t="s">
        <v>590</v>
      </c>
      <c r="I736" s="239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00">
        <f>VLOOKUP($H$736,$AP$733:$AQ$735,2,FALSE)</f>
        <v>0</v>
      </c>
      <c r="AK738" s="2401"/>
      <c r="AL738" s="593"/>
      <c r="AM738" s="549"/>
      <c r="AN738" s="680"/>
      <c r="AP738" s="2400"/>
      <c r="AQ738" s="240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397" t="s">
        <v>1683</v>
      </c>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536"/>
      <c r="AD742" s="536"/>
      <c r="AE742" s="536"/>
      <c r="AF742" s="2398" t="s">
        <v>1344</v>
      </c>
      <c r="AG742" s="2398"/>
      <c r="AH742" s="2398"/>
      <c r="AI742" s="2398"/>
      <c r="AJ742" s="2398"/>
      <c r="AK742" s="2398"/>
      <c r="AL742" s="2398"/>
      <c r="AM742" s="549"/>
      <c r="AN742" s="680"/>
      <c r="AT742" s="14"/>
      <c r="AU742" s="14"/>
      <c r="AV742" s="14"/>
      <c r="AW742" s="14"/>
      <c r="AX742" s="14"/>
      <c r="AY742" s="14"/>
      <c r="AZ742" s="14"/>
    </row>
    <row r="743" spans="1:81" s="568" customFormat="1" ht="13">
      <c r="A743" s="549"/>
      <c r="B743" s="536"/>
      <c r="C743" s="929"/>
      <c r="D743" s="659"/>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7" t="s">
        <v>1429</v>
      </c>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c r="AA745" s="2397"/>
      <c r="AB745" s="2397"/>
      <c r="AC745" s="536"/>
      <c r="AD745" s="536"/>
      <c r="AE745" s="536"/>
      <c r="AF745" s="2398" t="s">
        <v>1398</v>
      </c>
      <c r="AG745" s="2398"/>
      <c r="AH745" s="2398"/>
      <c r="AI745" s="2398"/>
      <c r="AJ745" s="2398"/>
      <c r="AK745" s="2398"/>
      <c r="AL745" s="2398"/>
      <c r="AM745" s="549"/>
      <c r="AN745" s="680"/>
      <c r="AT745" s="14"/>
      <c r="AU745" s="14"/>
      <c r="AV745" s="14"/>
      <c r="AW745" s="14"/>
      <c r="AX745" s="14"/>
      <c r="AY745" s="14"/>
      <c r="AZ745" s="14"/>
    </row>
    <row r="746" spans="1:81" s="568" customFormat="1" ht="13">
      <c r="A746" s="549"/>
      <c r="B746" s="536"/>
      <c r="C746" s="929"/>
      <c r="D746" s="536"/>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239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9" t="s">
        <v>590</v>
      </c>
      <c r="I748" s="239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00">
        <f>VLOOKUP($H$748,$AO$679:$AP$681,2,FALSE)</f>
        <v>0</v>
      </c>
      <c r="AK750" s="240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397" t="s">
        <v>1432</v>
      </c>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c r="AA754" s="2397"/>
      <c r="AB754" s="2397"/>
      <c r="AC754" s="536"/>
      <c r="AD754" s="536"/>
      <c r="AE754" s="536"/>
      <c r="AF754" s="2398" t="s">
        <v>1344</v>
      </c>
      <c r="AG754" s="2398"/>
      <c r="AH754" s="2398"/>
      <c r="AI754" s="2398"/>
      <c r="AJ754" s="2398"/>
      <c r="AK754" s="2398"/>
      <c r="AL754" s="2398"/>
      <c r="AM754" s="549"/>
      <c r="AN754" s="680"/>
      <c r="AT754" s="14"/>
      <c r="AU754" s="14"/>
      <c r="AV754" s="14"/>
      <c r="AW754" s="14"/>
      <c r="AX754" s="14"/>
      <c r="AY754" s="14"/>
      <c r="AZ754" s="14"/>
    </row>
    <row r="755" spans="1:81" s="568" customFormat="1" ht="13">
      <c r="A755" s="549"/>
      <c r="B755" s="536"/>
      <c r="C755" s="927"/>
      <c r="D755" s="659"/>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c r="AA755" s="2397"/>
      <c r="AB755" s="239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c r="AA756" s="2397"/>
      <c r="AB756" s="239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397" t="s">
        <v>1433</v>
      </c>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c r="AA759" s="2397"/>
      <c r="AB759" s="573"/>
      <c r="AC759" s="536"/>
      <c r="AD759" s="536"/>
      <c r="AE759" s="536"/>
      <c r="AF759" s="2398" t="s">
        <v>1398</v>
      </c>
      <c r="AG759" s="2398"/>
      <c r="AH759" s="2398"/>
      <c r="AI759" s="2398"/>
      <c r="AJ759" s="2398"/>
      <c r="AK759" s="2398"/>
      <c r="AL759" s="2398"/>
      <c r="AM759" s="549"/>
      <c r="AN759" s="680"/>
      <c r="AO759" s="30"/>
      <c r="AP759" s="14"/>
    </row>
    <row r="760" spans="1:81" s="568" customFormat="1" ht="13">
      <c r="A760" s="549"/>
      <c r="B760" s="536"/>
      <c r="C760" s="927"/>
      <c r="D760" s="659"/>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c r="AA762" s="2397"/>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9" t="s">
        <v>508</v>
      </c>
      <c r="I764" s="239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00">
        <f>VLOOKUP($H$764,$AO$693:$AP$695,2,FALSE)</f>
        <v>2</v>
      </c>
      <c r="AK766" s="240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397" t="s">
        <v>1435</v>
      </c>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536"/>
      <c r="AD770" s="536"/>
      <c r="AE770" s="536"/>
      <c r="AF770" s="2398" t="s">
        <v>1398</v>
      </c>
      <c r="AG770" s="2398"/>
      <c r="AH770" s="2398"/>
      <c r="AI770" s="2398"/>
      <c r="AJ770" s="2398"/>
      <c r="AK770" s="2398"/>
      <c r="AL770" s="239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397" t="s">
        <v>1436</v>
      </c>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c r="AA773" s="2397"/>
      <c r="AB773" s="2397"/>
      <c r="AC773" s="536"/>
      <c r="AD773" s="536"/>
      <c r="AE773" s="536"/>
      <c r="AF773" s="2398" t="s">
        <v>1415</v>
      </c>
      <c r="AG773" s="2398"/>
      <c r="AH773" s="2398"/>
      <c r="AI773" s="2398"/>
      <c r="AJ773" s="2398"/>
      <c r="AK773" s="2398"/>
      <c r="AL773" s="239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c r="AA774" s="2397"/>
      <c r="AB774" s="239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9" t="s">
        <v>686</v>
      </c>
      <c r="I776" s="239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00">
        <f>VLOOKUP($H$776,$AO$710:$AP$712,2,FALSE)</f>
        <v>2</v>
      </c>
      <c r="AK778" s="240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97" t="s">
        <v>1679</v>
      </c>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c r="AA782" s="2397"/>
      <c r="AB782" s="2397"/>
      <c r="AC782" s="2397"/>
      <c r="AD782" s="2397"/>
      <c r="AE782" s="536"/>
      <c r="AF782" s="2398" t="s">
        <v>1398</v>
      </c>
      <c r="AG782" s="2398"/>
      <c r="AH782" s="2398"/>
      <c r="AI782" s="2398"/>
      <c r="AJ782" s="2398"/>
      <c r="AK782" s="2398"/>
      <c r="AL782" s="2398"/>
      <c r="AM782" s="611"/>
      <c r="AN782" s="680"/>
      <c r="AO782" s="549" t="s">
        <v>590</v>
      </c>
      <c r="AP782" s="669">
        <v>0</v>
      </c>
    </row>
    <row r="783" spans="1:74" s="568" customFormat="1" ht="13.75" customHeight="1">
      <c r="A783" s="549"/>
      <c r="B783" s="614"/>
      <c r="C783" s="936"/>
      <c r="D783" s="659"/>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c r="AA783" s="2397"/>
      <c r="AB783" s="2397"/>
      <c r="AC783" s="2397"/>
      <c r="AD783" s="2397"/>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c r="AA784" s="2397"/>
      <c r="AB784" s="2397"/>
      <c r="AC784" s="2397"/>
      <c r="AD784" s="2397"/>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8" t="s">
        <v>1684</v>
      </c>
      <c r="F787" s="2538"/>
      <c r="G787" s="2538"/>
      <c r="H787" s="2538"/>
      <c r="I787" s="2538"/>
      <c r="J787" s="2538"/>
      <c r="K787" s="2538"/>
      <c r="L787" s="2538"/>
      <c r="M787" s="2538"/>
      <c r="N787" s="2538"/>
      <c r="O787" s="2538"/>
      <c r="P787" s="2538"/>
      <c r="Q787" s="2538"/>
      <c r="R787" s="2538"/>
      <c r="S787" s="2538"/>
      <c r="T787" s="2538"/>
      <c r="U787" s="2538"/>
      <c r="V787" s="2538"/>
      <c r="W787" s="2538"/>
      <c r="X787" s="2538"/>
      <c r="Y787" s="2538"/>
      <c r="Z787" s="2538"/>
      <c r="AA787" s="2538"/>
      <c r="AB787" s="2538"/>
      <c r="AC787" s="2538"/>
      <c r="AD787" s="2538"/>
      <c r="AE787" s="536"/>
      <c r="AF787" s="2398" t="s">
        <v>1344</v>
      </c>
      <c r="AG787" s="2398"/>
      <c r="AH787" s="2398"/>
      <c r="AI787" s="2398"/>
      <c r="AJ787" s="2398"/>
      <c r="AK787" s="2398"/>
      <c r="AL787" s="2398"/>
      <c r="AM787" s="611"/>
      <c r="AN787" s="595"/>
    </row>
    <row r="788" spans="1:81" s="549" customFormat="1" ht="12.75" customHeight="1">
      <c r="B788" s="614"/>
      <c r="C788" s="936"/>
      <c r="D788" s="659"/>
      <c r="E788" s="2538"/>
      <c r="F788" s="2538"/>
      <c r="G788" s="2538"/>
      <c r="H788" s="2538"/>
      <c r="I788" s="2538"/>
      <c r="J788" s="2538"/>
      <c r="K788" s="2538"/>
      <c r="L788" s="2538"/>
      <c r="M788" s="2538"/>
      <c r="N788" s="2538"/>
      <c r="O788" s="2538"/>
      <c r="P788" s="2538"/>
      <c r="Q788" s="2538"/>
      <c r="R788" s="2538"/>
      <c r="S788" s="2538"/>
      <c r="T788" s="2538"/>
      <c r="U788" s="2538"/>
      <c r="V788" s="2538"/>
      <c r="W788" s="2538"/>
      <c r="X788" s="2538"/>
      <c r="Y788" s="2538"/>
      <c r="Z788" s="2538"/>
      <c r="AA788" s="2538"/>
      <c r="AB788" s="2538"/>
      <c r="AC788" s="2538"/>
      <c r="AD788" s="2538"/>
      <c r="AE788" s="592"/>
      <c r="AF788" s="592"/>
      <c r="AG788" s="592"/>
      <c r="AH788" s="592"/>
      <c r="AI788" s="592"/>
      <c r="AJ788" s="592"/>
      <c r="AK788" s="592"/>
      <c r="AL788" s="592"/>
      <c r="AM788" s="611"/>
      <c r="AN788" s="595"/>
    </row>
    <row r="789" spans="1:81" s="549" customFormat="1" ht="12.75" customHeight="1">
      <c r="B789" s="614"/>
      <c r="C789" s="936"/>
      <c r="D789" s="659"/>
      <c r="E789" s="2538"/>
      <c r="F789" s="2538"/>
      <c r="G789" s="2538"/>
      <c r="H789" s="2538"/>
      <c r="I789" s="2538"/>
      <c r="J789" s="2538"/>
      <c r="K789" s="2538"/>
      <c r="L789" s="2538"/>
      <c r="M789" s="2538"/>
      <c r="N789" s="2538"/>
      <c r="O789" s="2538"/>
      <c r="P789" s="2538"/>
      <c r="Q789" s="2538"/>
      <c r="R789" s="2538"/>
      <c r="S789" s="2538"/>
      <c r="T789" s="2538"/>
      <c r="U789" s="2538"/>
      <c r="V789" s="2538"/>
      <c r="W789" s="2538"/>
      <c r="X789" s="2538"/>
      <c r="Y789" s="2538"/>
      <c r="Z789" s="2538"/>
      <c r="AA789" s="2538"/>
      <c r="AB789" s="2538"/>
      <c r="AC789" s="2538"/>
      <c r="AD789" s="2538"/>
      <c r="AE789" s="592"/>
      <c r="AF789" s="592"/>
      <c r="AG789" s="592"/>
      <c r="AH789" s="592"/>
      <c r="AI789" s="592"/>
      <c r="AJ789" s="592"/>
      <c r="AK789" s="592"/>
      <c r="AL789" s="592"/>
      <c r="AM789" s="611"/>
      <c r="AN789" s="595"/>
    </row>
    <row r="790" spans="1:81" s="549" customFormat="1" ht="12.75" customHeight="1">
      <c r="B790" s="614"/>
      <c r="C790" s="936"/>
      <c r="D790" s="659"/>
      <c r="E790" s="2538"/>
      <c r="F790" s="2538"/>
      <c r="G790" s="2538"/>
      <c r="H790" s="2538"/>
      <c r="I790" s="2538"/>
      <c r="J790" s="2538"/>
      <c r="K790" s="2538"/>
      <c r="L790" s="2538"/>
      <c r="M790" s="2538"/>
      <c r="N790" s="2538"/>
      <c r="O790" s="2538"/>
      <c r="P790" s="2538"/>
      <c r="Q790" s="2538"/>
      <c r="R790" s="2538"/>
      <c r="S790" s="2538"/>
      <c r="T790" s="2538"/>
      <c r="U790" s="2538"/>
      <c r="V790" s="2538"/>
      <c r="W790" s="2538"/>
      <c r="X790" s="2538"/>
      <c r="Y790" s="2538"/>
      <c r="Z790" s="2538"/>
      <c r="AA790" s="2538"/>
      <c r="AB790" s="2538"/>
      <c r="AC790" s="2538"/>
      <c r="AD790" s="253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9" t="s">
        <v>590</v>
      </c>
      <c r="I792" s="239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00">
        <f>VLOOKUP($H$792,$AO$782:$AP$784,2,FALSE)</f>
        <v>0</v>
      </c>
      <c r="AK794" s="2401"/>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97" t="s">
        <v>2638</v>
      </c>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c r="AA798" s="2397"/>
      <c r="AB798" s="2397"/>
      <c r="AC798" s="2397"/>
      <c r="AD798" s="2397"/>
      <c r="AE798" s="536"/>
      <c r="AF798" s="2398" t="s">
        <v>1344</v>
      </c>
      <c r="AG798" s="2398"/>
      <c r="AH798" s="2398"/>
      <c r="AI798" s="2398"/>
      <c r="AJ798" s="2398"/>
      <c r="AK798" s="2398"/>
      <c r="AL798" s="2398"/>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c r="AA799" s="2397"/>
      <c r="AB799" s="2397"/>
      <c r="AC799" s="2397"/>
      <c r="AD799" s="239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c r="AA800" s="2397"/>
      <c r="AB800" s="2397"/>
      <c r="AC800" s="2397"/>
      <c r="AD800" s="239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c r="AA801" s="2397"/>
      <c r="AB801" s="2397"/>
      <c r="AC801" s="2397"/>
      <c r="AD801" s="239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1390</v>
      </c>
      <c r="E803" s="932"/>
      <c r="F803" s="932"/>
      <c r="G803" s="932"/>
      <c r="H803" s="2399" t="s">
        <v>544</v>
      </c>
      <c r="I803" s="239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00">
        <f>VLOOKUP($H$803,$AO$797:$AP$798,2,FALSE)</f>
        <v>3</v>
      </c>
      <c r="AK805" s="240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7" t="s">
        <v>2600</v>
      </c>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c r="AA809" s="2397"/>
      <c r="AB809" s="2397"/>
      <c r="AC809" s="2397"/>
      <c r="AD809" s="2397"/>
      <c r="AE809" s="550"/>
      <c r="AF809" s="2398" t="s">
        <v>1369</v>
      </c>
      <c r="AG809" s="2398"/>
      <c r="AH809" s="2398"/>
      <c r="AI809" s="2398"/>
      <c r="AJ809" s="2398"/>
      <c r="AK809" s="2398"/>
      <c r="AL809" s="2398"/>
      <c r="AN809" s="595"/>
    </row>
    <row r="810" spans="1:81" s="549" customFormat="1" ht="12.75" customHeight="1">
      <c r="B810" s="614"/>
      <c r="C810" s="684"/>
      <c r="D810" s="659"/>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c r="AA810" s="2397"/>
      <c r="AB810" s="2397"/>
      <c r="AC810" s="2397"/>
      <c r="AD810" s="239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1390</v>
      </c>
      <c r="E812" s="932"/>
      <c r="F812" s="932"/>
      <c r="G812" s="932"/>
      <c r="H812" s="2399" t="s">
        <v>590</v>
      </c>
      <c r="I812" s="239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400">
        <f>IF(H812="Yes",5,0)</f>
        <v>0</v>
      </c>
      <c r="AK814" s="240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00">
        <f>IF(($AJ$634+$AJ$653+$AJ$665+$AJ$700+$AJ$724+$AJ$738+$AJ$750+$AJ$766+$AJ$778+$AJ$794+AJ805+AJ814)&gt;10,10,($AJ$634+$AJ$653+$AJ$665+$AJ$700+$AJ$724+$AJ$738+$AJ$750+$AJ$766+$AJ$778+$AJ$794+AJ805+AJ814))</f>
        <v>10</v>
      </c>
      <c r="AL816" s="2446"/>
      <c r="AM816" s="240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7" t="s">
        <v>1556</v>
      </c>
      <c r="B819" s="2528"/>
      <c r="C819" s="2528"/>
      <c r="D819" s="2528"/>
      <c r="E819" s="2528"/>
      <c r="F819" s="2528"/>
      <c r="G819" s="2528"/>
      <c r="H819" s="2528"/>
      <c r="I819" s="2528"/>
      <c r="J819" s="2528"/>
      <c r="K819" s="2528"/>
      <c r="L819" s="2528"/>
      <c r="M819" s="2528"/>
      <c r="N819" s="2528"/>
      <c r="O819" s="2528"/>
      <c r="P819" s="2528"/>
      <c r="Q819" s="2528"/>
      <c r="R819" s="2528"/>
      <c r="S819" s="2528"/>
      <c r="T819" s="2528"/>
      <c r="U819" s="2528"/>
      <c r="V819" s="2528"/>
      <c r="W819" s="2528"/>
      <c r="X819" s="2528"/>
      <c r="Y819" s="2528"/>
      <c r="Z819" s="2528"/>
      <c r="AA819" s="2528"/>
      <c r="AB819" s="2528"/>
      <c r="AC819" s="2528"/>
      <c r="AD819" s="2528"/>
      <c r="AE819" s="2528"/>
      <c r="AF819" s="2528"/>
      <c r="AG819" s="2528"/>
      <c r="AH819" s="2528"/>
      <c r="AI819" s="2528"/>
      <c r="AJ819" s="2528"/>
      <c r="AK819" s="2528"/>
      <c r="AL819" s="2528"/>
      <c r="AM819" s="2528"/>
    </row>
    <row r="820" spans="1:43">
      <c r="A820" s="2529"/>
      <c r="B820" s="2529"/>
      <c r="C820" s="2529"/>
      <c r="D820" s="2529"/>
      <c r="E820" s="2529"/>
      <c r="F820" s="2529"/>
      <c r="G820" s="2529"/>
      <c r="H820" s="2529"/>
      <c r="I820" s="2529"/>
      <c r="J820" s="2529"/>
      <c r="K820" s="2529"/>
      <c r="L820" s="2529"/>
      <c r="M820" s="2529"/>
      <c r="N820" s="2529"/>
      <c r="O820" s="2529"/>
      <c r="P820" s="2529"/>
      <c r="Q820" s="2529"/>
      <c r="R820" s="2529"/>
      <c r="S820" s="2529"/>
      <c r="T820" s="2529"/>
      <c r="U820" s="2529"/>
      <c r="V820" s="2529"/>
      <c r="W820" s="2529"/>
      <c r="X820" s="2529"/>
      <c r="Y820" s="2529"/>
      <c r="Z820" s="2529"/>
      <c r="AA820" s="2529"/>
      <c r="AB820" s="2529"/>
      <c r="AC820" s="2529"/>
      <c r="AD820" s="2529"/>
      <c r="AE820" s="2529"/>
      <c r="AF820" s="2529"/>
      <c r="AG820" s="2529"/>
      <c r="AH820" s="2529"/>
      <c r="AI820" s="2529"/>
      <c r="AJ820" s="2529"/>
      <c r="AK820" s="2529"/>
      <c r="AL820" s="2529"/>
      <c r="AM820" s="2529"/>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73"/>
      <c r="B822" s="2473"/>
      <c r="C822" s="2473"/>
      <c r="D822" s="2473"/>
      <c r="E822" s="2473"/>
      <c r="F822" s="2473"/>
      <c r="G822" s="2473"/>
      <c r="H822" s="2473"/>
      <c r="I822" s="2473"/>
      <c r="J822" s="2473"/>
      <c r="K822" s="2473"/>
      <c r="L822" s="2473"/>
      <c r="M822" s="2473"/>
      <c r="N822" s="2473"/>
      <c r="O822" s="2473"/>
      <c r="P822" s="2473"/>
      <c r="Q822" s="2473"/>
      <c r="R822" s="2473"/>
      <c r="S822" s="2473"/>
      <c r="T822" s="2473"/>
      <c r="U822" s="2473"/>
      <c r="V822" s="2473"/>
      <c r="W822" s="2473"/>
      <c r="X822" s="2473"/>
      <c r="Y822" s="2473"/>
      <c r="Z822" s="2473"/>
      <c r="AA822" s="2473"/>
      <c r="AB822" s="2473"/>
      <c r="AC822" s="2473"/>
      <c r="AD822" s="2473"/>
      <c r="AE822" s="2473"/>
      <c r="AF822" s="2473"/>
      <c r="AG822" s="2473"/>
      <c r="AH822" s="2473"/>
      <c r="AI822" s="2473"/>
      <c r="AJ822" s="2473"/>
      <c r="AK822" s="2473"/>
      <c r="AL822" s="2473"/>
      <c r="AM822" s="2473"/>
      <c r="AP822" s="812"/>
      <c r="AQ822" s="812"/>
    </row>
    <row r="823" spans="1:43" ht="13">
      <c r="A823" s="2473"/>
      <c r="B823" s="2473"/>
      <c r="C823" s="2473"/>
      <c r="D823" s="2473"/>
      <c r="E823" s="2473"/>
      <c r="F823" s="2473"/>
      <c r="G823" s="2473"/>
      <c r="H823" s="2473"/>
      <c r="I823" s="2473"/>
      <c r="J823" s="2473"/>
      <c r="K823" s="2473"/>
      <c r="L823" s="2473"/>
      <c r="M823" s="2473"/>
      <c r="N823" s="2473"/>
      <c r="O823" s="2473"/>
      <c r="P823" s="2473"/>
      <c r="Q823" s="2473"/>
      <c r="R823" s="2473"/>
      <c r="S823" s="2473"/>
      <c r="T823" s="2473"/>
      <c r="U823" s="2473"/>
      <c r="V823" s="2473"/>
      <c r="W823" s="2473"/>
      <c r="X823" s="2473"/>
      <c r="Y823" s="2473"/>
      <c r="Z823" s="2473"/>
      <c r="AA823" s="2473"/>
      <c r="AB823" s="2473"/>
      <c r="AC823" s="2473"/>
      <c r="AD823" s="2473"/>
      <c r="AE823" s="2473"/>
      <c r="AF823" s="2473"/>
      <c r="AG823" s="2473"/>
      <c r="AH823" s="2473"/>
      <c r="AI823" s="2473"/>
      <c r="AJ823" s="2473"/>
      <c r="AK823" s="2473"/>
      <c r="AL823" s="2473"/>
      <c r="AM823" s="2473"/>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30" t="s">
        <v>1557</v>
      </c>
      <c r="U824" s="2531"/>
      <c r="V824" s="2531"/>
      <c r="W824" s="2531"/>
      <c r="X824" s="2531"/>
      <c r="Y824" s="2532"/>
      <c r="Z824" s="2530" t="s">
        <v>1558</v>
      </c>
      <c r="AA824" s="2531"/>
      <c r="AB824" s="2531"/>
      <c r="AC824" s="2531"/>
      <c r="AD824" s="2531"/>
      <c r="AE824" s="2532"/>
      <c r="AF824" s="2530" t="s">
        <v>1559</v>
      </c>
      <c r="AG824" s="2531"/>
      <c r="AH824" s="2531"/>
      <c r="AI824" s="2531"/>
      <c r="AJ824" s="2531"/>
      <c r="AK824" s="2532"/>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33"/>
      <c r="U825" s="2534"/>
      <c r="V825" s="2534"/>
      <c r="W825" s="2534"/>
      <c r="X825" s="2534"/>
      <c r="Y825" s="2535"/>
      <c r="Z825" s="2533"/>
      <c r="AA825" s="2534"/>
      <c r="AB825" s="2534"/>
      <c r="AC825" s="2534"/>
      <c r="AD825" s="2534"/>
      <c r="AE825" s="2535"/>
      <c r="AF825" s="2533"/>
      <c r="AG825" s="2534"/>
      <c r="AH825" s="2534"/>
      <c r="AI825" s="2534"/>
      <c r="AJ825" s="2534"/>
      <c r="AK825" s="2535"/>
      <c r="AL825" s="814"/>
      <c r="AM825" s="594"/>
      <c r="AO825" s="812"/>
      <c r="AP825" s="812"/>
      <c r="AQ825" s="812"/>
    </row>
    <row r="826" spans="1:43" ht="13">
      <c r="A826" s="815" t="s">
        <v>756</v>
      </c>
      <c r="B826" s="2488" t="str">
        <f>B7</f>
        <v xml:space="preserve">Acquisition/Rehabilitation Project Priorities </v>
      </c>
      <c r="C826" s="2488"/>
      <c r="D826" s="2488"/>
      <c r="E826" s="2488"/>
      <c r="F826" s="2488"/>
      <c r="G826" s="2488"/>
      <c r="H826" s="2488"/>
      <c r="I826" s="2488"/>
      <c r="J826" s="2488"/>
      <c r="K826" s="2488"/>
      <c r="L826" s="2488"/>
      <c r="M826" s="2488"/>
      <c r="N826" s="2488"/>
      <c r="O826" s="2488"/>
      <c r="P826" s="2488"/>
      <c r="Q826" s="2488"/>
      <c r="R826" s="2488"/>
      <c r="S826" s="2489"/>
      <c r="T826" s="2515">
        <f>AK61</f>
        <v>0</v>
      </c>
      <c r="U826" s="2492"/>
      <c r="V826" s="2492"/>
      <c r="W826" s="2492"/>
      <c r="X826" s="2492"/>
      <c r="Y826" s="2493"/>
      <c r="Z826" s="2491">
        <v>20</v>
      </c>
      <c r="AA826" s="2492"/>
      <c r="AB826" s="2492"/>
      <c r="AC826" s="2492"/>
      <c r="AD826" s="2492"/>
      <c r="AE826" s="2493"/>
      <c r="AF826" s="2471">
        <f>IF(T826&gt;Z826,Z826,T826)</f>
        <v>0</v>
      </c>
      <c r="AG826" s="2471"/>
      <c r="AH826" s="2471"/>
      <c r="AI826" s="2471"/>
      <c r="AJ826" s="2471"/>
      <c r="AK826" s="2471"/>
      <c r="AL826" s="814"/>
      <c r="AM826" s="594"/>
      <c r="AO826" s="812"/>
      <c r="AP826" s="812"/>
      <c r="AQ826" s="812"/>
    </row>
    <row r="827" spans="1:43" ht="13">
      <c r="A827" s="815" t="s">
        <v>1530</v>
      </c>
      <c r="B827" s="2488" t="s">
        <v>1305</v>
      </c>
      <c r="C827" s="2488"/>
      <c r="D827" s="2488"/>
      <c r="E827" s="2488"/>
      <c r="F827" s="2488"/>
      <c r="G827" s="2488"/>
      <c r="H827" s="2488"/>
      <c r="I827" s="2488"/>
      <c r="J827" s="2488"/>
      <c r="K827" s="2488"/>
      <c r="L827" s="2488"/>
      <c r="M827" s="2488"/>
      <c r="N827" s="2488"/>
      <c r="O827" s="2488"/>
      <c r="P827" s="2488"/>
      <c r="Q827" s="2488"/>
      <c r="R827" s="2488"/>
      <c r="S827" s="2489"/>
      <c r="T827" s="2515">
        <f>AK83</f>
        <v>10</v>
      </c>
      <c r="U827" s="2492"/>
      <c r="V827" s="2492"/>
      <c r="W827" s="2492"/>
      <c r="X827" s="2492"/>
      <c r="Y827" s="2493"/>
      <c r="Z827" s="2491">
        <v>10</v>
      </c>
      <c r="AA827" s="2492"/>
      <c r="AB827" s="2492"/>
      <c r="AC827" s="2492"/>
      <c r="AD827" s="2492"/>
      <c r="AE827" s="2493"/>
      <c r="AF827" s="2471">
        <f>IF(T827&gt;Z827,Z827,T827)</f>
        <v>10</v>
      </c>
      <c r="AG827" s="2471"/>
      <c r="AH827" s="2471"/>
      <c r="AI827" s="2471"/>
      <c r="AJ827" s="2471"/>
      <c r="AK827" s="2471"/>
      <c r="AL827" s="814"/>
      <c r="AM827" s="594"/>
      <c r="AO827" s="812"/>
      <c r="AP827" s="812"/>
      <c r="AQ827" s="812"/>
    </row>
    <row r="828" spans="1:43" ht="13">
      <c r="A828" s="815" t="s">
        <v>1539</v>
      </c>
      <c r="B828" s="2488" t="s">
        <v>1315</v>
      </c>
      <c r="C828" s="2488"/>
      <c r="D828" s="2488"/>
      <c r="E828" s="2488"/>
      <c r="F828" s="2488"/>
      <c r="G828" s="2488"/>
      <c r="H828" s="2488"/>
      <c r="I828" s="2488"/>
      <c r="J828" s="2488"/>
      <c r="K828" s="2488"/>
      <c r="L828" s="2488"/>
      <c r="M828" s="2488"/>
      <c r="N828" s="2488"/>
      <c r="O828" s="2488"/>
      <c r="P828" s="2488"/>
      <c r="Q828" s="2488"/>
      <c r="R828" s="2488"/>
      <c r="S828" s="2489"/>
      <c r="T828" s="2515">
        <f ca="1">AK108</f>
        <v>20</v>
      </c>
      <c r="U828" s="2492"/>
      <c r="V828" s="2492"/>
      <c r="W828" s="2492"/>
      <c r="X828" s="2492"/>
      <c r="Y828" s="2493"/>
      <c r="Z828" s="2491">
        <v>20</v>
      </c>
      <c r="AA828" s="2492"/>
      <c r="AB828" s="2492"/>
      <c r="AC828" s="2492"/>
      <c r="AD828" s="2492"/>
      <c r="AE828" s="2493"/>
      <c r="AF828" s="2471">
        <f ca="1">IF(T828&gt;Z828,Z828,T828)</f>
        <v>20</v>
      </c>
      <c r="AG828" s="2471"/>
      <c r="AH828" s="2471"/>
      <c r="AI828" s="2471"/>
      <c r="AJ828" s="2471"/>
      <c r="AK828" s="2471"/>
      <c r="AL828" s="814"/>
      <c r="AM828" s="594"/>
      <c r="AO828" s="812"/>
      <c r="AP828" s="812"/>
      <c r="AQ828" s="812"/>
    </row>
    <row r="829" spans="1:43" ht="13">
      <c r="A829" s="815" t="s">
        <v>1560</v>
      </c>
      <c r="B829" s="2488" t="s">
        <v>1325</v>
      </c>
      <c r="C829" s="2488"/>
      <c r="D829" s="2488"/>
      <c r="E829" s="2488"/>
      <c r="F829" s="2488"/>
      <c r="G829" s="2488"/>
      <c r="H829" s="2488"/>
      <c r="I829" s="2488"/>
      <c r="J829" s="2488"/>
      <c r="K829" s="2488"/>
      <c r="L829" s="2488"/>
      <c r="M829" s="2488"/>
      <c r="N829" s="2488"/>
      <c r="O829" s="2488"/>
      <c r="P829" s="2488"/>
      <c r="Q829" s="2488"/>
      <c r="R829" s="2488"/>
      <c r="S829" s="2489"/>
      <c r="T829" s="2515">
        <f>AK142</f>
        <v>10</v>
      </c>
      <c r="U829" s="2492"/>
      <c r="V829" s="2492"/>
      <c r="W829" s="2492"/>
      <c r="X829" s="2492"/>
      <c r="Y829" s="2493"/>
      <c r="Z829" s="2491">
        <v>10</v>
      </c>
      <c r="AA829" s="2492"/>
      <c r="AB829" s="2492"/>
      <c r="AC829" s="2492"/>
      <c r="AD829" s="2492"/>
      <c r="AE829" s="2493"/>
      <c r="AF829" s="2471">
        <f>IF(T829&gt;Z829,Z829,T829)</f>
        <v>10</v>
      </c>
      <c r="AG829" s="2471"/>
      <c r="AH829" s="2471"/>
      <c r="AI829" s="2471"/>
      <c r="AJ829" s="2471"/>
      <c r="AK829" s="2471"/>
      <c r="AL829" s="814"/>
      <c r="AM829" s="594"/>
      <c r="AO829" s="812"/>
      <c r="AP829" s="812"/>
      <c r="AQ829" s="812"/>
    </row>
    <row r="830" spans="1:43" ht="13">
      <c r="A830" s="816" t="s">
        <v>1561</v>
      </c>
      <c r="B830" s="2488" t="s">
        <v>1562</v>
      </c>
      <c r="C830" s="2488"/>
      <c r="D830" s="2488"/>
      <c r="E830" s="2488"/>
      <c r="F830" s="2488"/>
      <c r="G830" s="2488"/>
      <c r="H830" s="2488"/>
      <c r="I830" s="2488"/>
      <c r="J830" s="2488"/>
      <c r="K830" s="2488"/>
      <c r="L830" s="2488"/>
      <c r="M830" s="2488"/>
      <c r="N830" s="2488"/>
      <c r="O830" s="2488"/>
      <c r="P830" s="2488"/>
      <c r="Q830" s="2488"/>
      <c r="R830" s="2488"/>
      <c r="S830" s="2489"/>
      <c r="T830" s="2490">
        <f>SUM(T831:Y832)</f>
        <v>10</v>
      </c>
      <c r="U830" s="2490"/>
      <c r="V830" s="2490"/>
      <c r="W830" s="2490"/>
      <c r="X830" s="2490"/>
      <c r="Y830" s="2490"/>
      <c r="Z830" s="2471">
        <v>10</v>
      </c>
      <c r="AA830" s="2471"/>
      <c r="AB830" s="2471"/>
      <c r="AC830" s="2471"/>
      <c r="AD830" s="2471"/>
      <c r="AE830" s="2471"/>
      <c r="AF830" s="2471">
        <f>IF(T830&gt;Z830,Z830,T830)</f>
        <v>10</v>
      </c>
      <c r="AG830" s="2471"/>
      <c r="AH830" s="2471"/>
      <c r="AI830" s="2471"/>
      <c r="AJ830" s="2471"/>
      <c r="AK830" s="2471"/>
      <c r="AL830" s="814"/>
      <c r="AM830" s="594"/>
    </row>
    <row r="831" spans="1:43" ht="13">
      <c r="A831" s="535"/>
      <c r="B831" s="599"/>
      <c r="C831" s="2494" t="s">
        <v>1563</v>
      </c>
      <c r="D831" s="2494"/>
      <c r="E831" s="2494"/>
      <c r="F831" s="2494"/>
      <c r="G831" s="2494"/>
      <c r="H831" s="2494"/>
      <c r="I831" s="2494"/>
      <c r="J831" s="2494"/>
      <c r="K831" s="2494"/>
      <c r="L831" s="2494"/>
      <c r="M831" s="2494"/>
      <c r="N831" s="2494"/>
      <c r="O831" s="2494"/>
      <c r="P831" s="2494"/>
      <c r="Q831" s="2494"/>
      <c r="R831" s="2494"/>
      <c r="S831" s="2495"/>
      <c r="T831" s="2496">
        <f>AJ165</f>
        <v>7</v>
      </c>
      <c r="U831" s="2496"/>
      <c r="V831" s="2496"/>
      <c r="W831" s="2496"/>
      <c r="X831" s="2496"/>
      <c r="Y831" s="2496"/>
      <c r="Z831" s="2497">
        <v>7</v>
      </c>
      <c r="AA831" s="2497"/>
      <c r="AB831" s="2497"/>
      <c r="AC831" s="2497"/>
      <c r="AD831" s="2497"/>
      <c r="AE831" s="2497"/>
      <c r="AF831" s="2498"/>
      <c r="AG831" s="2498"/>
      <c r="AH831" s="2498"/>
      <c r="AI831" s="2498"/>
      <c r="AJ831" s="2498"/>
      <c r="AK831" s="2498"/>
      <c r="AL831" s="814"/>
      <c r="AM831" s="594"/>
    </row>
    <row r="832" spans="1:43" ht="13">
      <c r="A832" s="598"/>
      <c r="B832" s="599"/>
      <c r="C832" s="2494" t="s">
        <v>1564</v>
      </c>
      <c r="D832" s="2494"/>
      <c r="E832" s="2494"/>
      <c r="F832" s="2494"/>
      <c r="G832" s="2494"/>
      <c r="H832" s="2494"/>
      <c r="I832" s="2494"/>
      <c r="J832" s="2494"/>
      <c r="K832" s="2494"/>
      <c r="L832" s="2494"/>
      <c r="M832" s="2494"/>
      <c r="N832" s="2494"/>
      <c r="O832" s="2494"/>
      <c r="P832" s="2494"/>
      <c r="Q832" s="2494"/>
      <c r="R832" s="2494"/>
      <c r="S832" s="2495"/>
      <c r="T832" s="2496">
        <f>AJ179</f>
        <v>3</v>
      </c>
      <c r="U832" s="2496"/>
      <c r="V832" s="2496"/>
      <c r="W832" s="2496"/>
      <c r="X832" s="2496"/>
      <c r="Y832" s="2496"/>
      <c r="Z832" s="2497">
        <v>3</v>
      </c>
      <c r="AA832" s="2497"/>
      <c r="AB832" s="2497"/>
      <c r="AC832" s="2497"/>
      <c r="AD832" s="2497"/>
      <c r="AE832" s="2497"/>
      <c r="AF832" s="2498"/>
      <c r="AG832" s="2498"/>
      <c r="AH832" s="2498"/>
      <c r="AI832" s="2498"/>
      <c r="AJ832" s="2498"/>
      <c r="AK832" s="2498"/>
      <c r="AL832" s="814"/>
      <c r="AM832" s="594"/>
      <c r="AO832" s="549"/>
    </row>
    <row r="833" spans="1:81" ht="13">
      <c r="A833" s="816" t="s">
        <v>1353</v>
      </c>
      <c r="B833" s="2488" t="s">
        <v>1565</v>
      </c>
      <c r="C833" s="2488"/>
      <c r="D833" s="2488"/>
      <c r="E833" s="2488"/>
      <c r="F833" s="2488"/>
      <c r="G833" s="2488"/>
      <c r="H833" s="2488"/>
      <c r="I833" s="2488"/>
      <c r="J833" s="2488"/>
      <c r="K833" s="2488"/>
      <c r="L833" s="2488"/>
      <c r="M833" s="2488"/>
      <c r="N833" s="2488"/>
      <c r="O833" s="2488"/>
      <c r="P833" s="2488"/>
      <c r="Q833" s="2488"/>
      <c r="R833" s="2488"/>
      <c r="S833" s="2489"/>
      <c r="T833" s="2490">
        <f>AK190</f>
        <v>10</v>
      </c>
      <c r="U833" s="2490"/>
      <c r="V833" s="2490"/>
      <c r="W833" s="2490"/>
      <c r="X833" s="2490"/>
      <c r="Y833" s="2490"/>
      <c r="Z833" s="2471">
        <v>10</v>
      </c>
      <c r="AA833" s="2471"/>
      <c r="AB833" s="2471"/>
      <c r="AC833" s="2471"/>
      <c r="AD833" s="2471"/>
      <c r="AE833" s="2471"/>
      <c r="AF833" s="2471">
        <f>IF(T833&gt;Z833,Z833,T833)</f>
        <v>10</v>
      </c>
      <c r="AG833" s="2471"/>
      <c r="AH833" s="2471"/>
      <c r="AI833" s="2471"/>
      <c r="AJ833" s="2471"/>
      <c r="AK833" s="2471"/>
      <c r="AL833" s="814"/>
      <c r="AM833" s="594"/>
    </row>
    <row r="834" spans="1:81" ht="13" hidden="1">
      <c r="A834" s="815" t="s">
        <v>1361</v>
      </c>
      <c r="B834" s="2488" t="s">
        <v>1362</v>
      </c>
      <c r="C834" s="2488"/>
      <c r="D834" s="2488"/>
      <c r="E834" s="2488"/>
      <c r="F834" s="2488"/>
      <c r="G834" s="2488"/>
      <c r="H834" s="2488"/>
      <c r="I834" s="2488"/>
      <c r="J834" s="2488"/>
      <c r="K834" s="2488"/>
      <c r="L834" s="2488"/>
      <c r="M834" s="2488"/>
      <c r="N834" s="2488"/>
      <c r="O834" s="2488"/>
      <c r="P834" s="2488"/>
      <c r="Q834" s="2488"/>
      <c r="R834" s="2488"/>
      <c r="S834" s="2489"/>
      <c r="T834" s="2490">
        <f>AK272</f>
        <v>0</v>
      </c>
      <c r="U834" s="2490"/>
      <c r="V834" s="2490"/>
      <c r="W834" s="2490"/>
      <c r="X834" s="2490"/>
      <c r="Y834" s="2490"/>
      <c r="Z834" s="2491">
        <v>8</v>
      </c>
      <c r="AA834" s="2492"/>
      <c r="AB834" s="2492"/>
      <c r="AC834" s="2492"/>
      <c r="AD834" s="2492"/>
      <c r="AE834" s="2493"/>
      <c r="AF834" s="2471"/>
      <c r="AG834" s="2471"/>
      <c r="AH834" s="2471"/>
      <c r="AI834" s="2471"/>
      <c r="AJ834" s="2471"/>
      <c r="AK834" s="2471"/>
      <c r="AL834" s="814"/>
      <c r="AM834" s="594"/>
    </row>
    <row r="835" spans="1:81" s="534" customFormat="1" ht="13" hidden="1">
      <c r="A835" s="816" t="s">
        <v>588</v>
      </c>
      <c r="B835" s="2488" t="s">
        <v>1566</v>
      </c>
      <c r="C835" s="2488"/>
      <c r="D835" s="2488"/>
      <c r="E835" s="2488"/>
      <c r="F835" s="2488"/>
      <c r="G835" s="2488"/>
      <c r="H835" s="2488"/>
      <c r="I835" s="2488"/>
      <c r="J835" s="2488"/>
      <c r="K835" s="2488"/>
      <c r="L835" s="2488"/>
      <c r="M835" s="2488"/>
      <c r="N835" s="2488"/>
      <c r="O835" s="2488"/>
      <c r="P835" s="2488"/>
      <c r="Q835" s="2488"/>
      <c r="R835" s="2488"/>
      <c r="S835" s="2489"/>
      <c r="T835" s="2490">
        <f>IF(AK548&gt;5,5,AK548)</f>
        <v>0</v>
      </c>
      <c r="U835" s="2490"/>
      <c r="V835" s="2490"/>
      <c r="W835" s="2490"/>
      <c r="X835" s="2490"/>
      <c r="Y835" s="2490"/>
      <c r="Z835" s="2471">
        <v>5</v>
      </c>
      <c r="AA835" s="2471"/>
      <c r="AB835" s="2471"/>
      <c r="AC835" s="2471"/>
      <c r="AD835" s="2471"/>
      <c r="AE835" s="2471"/>
      <c r="AF835" s="2471"/>
      <c r="AG835" s="2471"/>
      <c r="AH835" s="2471"/>
      <c r="AI835" s="2471"/>
      <c r="AJ835" s="2471"/>
      <c r="AK835" s="247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88" t="str">
        <f>B275</f>
        <v>Readiness to Proceed</v>
      </c>
      <c r="C836" s="2488"/>
      <c r="D836" s="2488"/>
      <c r="E836" s="2488"/>
      <c r="F836" s="2488"/>
      <c r="G836" s="2488"/>
      <c r="H836" s="2488"/>
      <c r="I836" s="2488"/>
      <c r="J836" s="2488"/>
      <c r="K836" s="2488"/>
      <c r="L836" s="2488"/>
      <c r="M836" s="2488"/>
      <c r="N836" s="2488"/>
      <c r="O836" s="2488"/>
      <c r="P836" s="2488"/>
      <c r="Q836" s="2488"/>
      <c r="R836" s="2488"/>
      <c r="S836" s="2489"/>
      <c r="T836" s="2490">
        <f>AK298</f>
        <v>10</v>
      </c>
      <c r="U836" s="2490"/>
      <c r="V836" s="2490"/>
      <c r="W836" s="2490"/>
      <c r="X836" s="2490"/>
      <c r="Y836" s="2490"/>
      <c r="Z836" s="2471">
        <v>10</v>
      </c>
      <c r="AA836" s="2471"/>
      <c r="AB836" s="2471"/>
      <c r="AC836" s="2471"/>
      <c r="AD836" s="2471"/>
      <c r="AE836" s="2471"/>
      <c r="AF836" s="2499">
        <f>IF(T836&gt;Z836,Z836,T836)</f>
        <v>10</v>
      </c>
      <c r="AG836" s="2500"/>
      <c r="AH836" s="2500"/>
      <c r="AI836" s="2500"/>
      <c r="AJ836" s="2500"/>
      <c r="AK836" s="250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88" t="str">
        <f>B301</f>
        <v>Access to Opportunity</v>
      </c>
      <c r="C837" s="2488"/>
      <c r="D837" s="2488"/>
      <c r="E837" s="2488"/>
      <c r="F837" s="2488"/>
      <c r="G837" s="2488"/>
      <c r="H837" s="2488"/>
      <c r="I837" s="2488"/>
      <c r="J837" s="2488"/>
      <c r="K837" s="2488"/>
      <c r="L837" s="2488"/>
      <c r="M837" s="2488"/>
      <c r="N837" s="2488"/>
      <c r="O837" s="2488"/>
      <c r="P837" s="2488"/>
      <c r="Q837" s="2488"/>
      <c r="R837" s="2488"/>
      <c r="S837" s="2489"/>
      <c r="T837" s="2490">
        <f>AK351</f>
        <v>10</v>
      </c>
      <c r="U837" s="2490"/>
      <c r="V837" s="2490"/>
      <c r="W837" s="2490"/>
      <c r="X837" s="2490"/>
      <c r="Y837" s="2490"/>
      <c r="Z837" s="2499">
        <v>10</v>
      </c>
      <c r="AA837" s="2500"/>
      <c r="AB837" s="2500"/>
      <c r="AC837" s="2500"/>
      <c r="AD837" s="2500"/>
      <c r="AE837" s="2501"/>
      <c r="AF837" s="2499">
        <f>IF(T837&gt;Z837,Z837,T837)</f>
        <v>10</v>
      </c>
      <c r="AG837" s="2500"/>
      <c r="AH837" s="2500"/>
      <c r="AI837" s="2500"/>
      <c r="AJ837" s="2500"/>
      <c r="AK837" s="250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1567</v>
      </c>
      <c r="D838" s="819"/>
      <c r="E838" s="819"/>
      <c r="F838" s="819"/>
      <c r="G838" s="819"/>
      <c r="H838" s="819"/>
      <c r="I838" s="819"/>
      <c r="J838" s="819"/>
      <c r="K838" s="819"/>
      <c r="L838" s="819"/>
      <c r="M838" s="819"/>
      <c r="N838" s="819"/>
      <c r="O838" s="819"/>
      <c r="P838" s="819"/>
      <c r="Q838" s="819"/>
      <c r="R838" s="817"/>
      <c r="S838" s="820"/>
      <c r="T838" s="2496">
        <f>AK351</f>
        <v>10</v>
      </c>
      <c r="U838" s="2496"/>
      <c r="V838" s="2496"/>
      <c r="W838" s="2496"/>
      <c r="X838" s="2496"/>
      <c r="Y838" s="2496"/>
      <c r="Z838" s="2400">
        <v>20</v>
      </c>
      <c r="AA838" s="2446"/>
      <c r="AB838" s="2446"/>
      <c r="AC838" s="2446"/>
      <c r="AD838" s="2446"/>
      <c r="AE838" s="2401"/>
      <c r="AF838" s="2498"/>
      <c r="AG838" s="2498"/>
      <c r="AH838" s="2498"/>
      <c r="AI838" s="2498"/>
      <c r="AJ838" s="2498"/>
      <c r="AK838" s="249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88" t="s">
        <v>844</v>
      </c>
      <c r="C839" s="2488"/>
      <c r="D839" s="2488"/>
      <c r="E839" s="2488"/>
      <c r="F839" s="2488"/>
      <c r="G839" s="2488"/>
      <c r="H839" s="2488"/>
      <c r="I839" s="2488"/>
      <c r="J839" s="2488"/>
      <c r="K839" s="2488"/>
      <c r="L839" s="2488"/>
      <c r="M839" s="2488"/>
      <c r="N839" s="2488"/>
      <c r="O839" s="2488"/>
      <c r="P839" s="2488"/>
      <c r="Q839" s="2488"/>
      <c r="R839" s="2488"/>
      <c r="S839" s="2489"/>
      <c r="T839" s="2490">
        <f>AK482</f>
        <v>10</v>
      </c>
      <c r="U839" s="2490"/>
      <c r="V839" s="2490"/>
      <c r="W839" s="2490"/>
      <c r="X839" s="2490"/>
      <c r="Y839" s="2490"/>
      <c r="Z839" s="2499">
        <v>10</v>
      </c>
      <c r="AA839" s="2500"/>
      <c r="AB839" s="2500"/>
      <c r="AC839" s="2500"/>
      <c r="AD839" s="2500"/>
      <c r="AE839" s="2501"/>
      <c r="AF839" s="2471">
        <f>IF(T839&gt;Z839,Z839,T839)</f>
        <v>10</v>
      </c>
      <c r="AG839" s="2471"/>
      <c r="AH839" s="2471"/>
      <c r="AI839" s="2471"/>
      <c r="AJ839" s="2471"/>
      <c r="AK839" s="247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88" t="s">
        <v>1548</v>
      </c>
      <c r="C840" s="2488"/>
      <c r="D840" s="2488"/>
      <c r="E840" s="2488"/>
      <c r="F840" s="2488"/>
      <c r="G840" s="2488"/>
      <c r="H840" s="2488"/>
      <c r="I840" s="2488"/>
      <c r="J840" s="2488"/>
      <c r="K840" s="2488"/>
      <c r="L840" s="2488"/>
      <c r="M840" s="2488"/>
      <c r="N840" s="2488"/>
      <c r="O840" s="2488"/>
      <c r="P840" s="2488"/>
      <c r="Q840" s="2488"/>
      <c r="R840" s="2488"/>
      <c r="S840" s="2489"/>
      <c r="T840" s="2490">
        <f>AK572</f>
        <v>12</v>
      </c>
      <c r="U840" s="2490"/>
      <c r="V840" s="2490"/>
      <c r="W840" s="2490"/>
      <c r="X840" s="2490"/>
      <c r="Y840" s="2490"/>
      <c r="Z840" s="2499">
        <v>12</v>
      </c>
      <c r="AA840" s="2500"/>
      <c r="AB840" s="2500"/>
      <c r="AC840" s="2500"/>
      <c r="AD840" s="2500"/>
      <c r="AE840" s="2501"/>
      <c r="AF840" s="2471">
        <f>IF(T840&gt;Z840,Z840,T840)</f>
        <v>12</v>
      </c>
      <c r="AG840" s="2471"/>
      <c r="AH840" s="2471"/>
      <c r="AI840" s="2471"/>
      <c r="AJ840" s="2471"/>
      <c r="AK840" s="247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88" t="s">
        <v>1568</v>
      </c>
      <c r="C841" s="2488"/>
      <c r="D841" s="2488"/>
      <c r="E841" s="2488"/>
      <c r="F841" s="2488"/>
      <c r="G841" s="2488"/>
      <c r="H841" s="2488"/>
      <c r="I841" s="2488"/>
      <c r="J841" s="2488"/>
      <c r="K841" s="2488"/>
      <c r="L841" s="2488"/>
      <c r="M841" s="2488"/>
      <c r="N841" s="2488"/>
      <c r="O841" s="2488"/>
      <c r="P841" s="2488"/>
      <c r="Q841" s="2488"/>
      <c r="R841" s="2488"/>
      <c r="S841" s="2489"/>
      <c r="T841" s="2490">
        <f>AK816</f>
        <v>10</v>
      </c>
      <c r="U841" s="2490"/>
      <c r="V841" s="2490"/>
      <c r="W841" s="2490"/>
      <c r="X841" s="2490"/>
      <c r="Y841" s="2490"/>
      <c r="Z841" s="2499">
        <v>10</v>
      </c>
      <c r="AA841" s="2500"/>
      <c r="AB841" s="2500"/>
      <c r="AC841" s="2500"/>
      <c r="AD841" s="2500"/>
      <c r="AE841" s="2501"/>
      <c r="AF841" s="2471">
        <f>IF(T841&gt;Z841,Z841,T841)</f>
        <v>10</v>
      </c>
      <c r="AG841" s="2471"/>
      <c r="AH841" s="2471"/>
      <c r="AI841" s="2471"/>
      <c r="AJ841" s="2471"/>
      <c r="AK841" s="247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02"/>
      <c r="U842" s="2502"/>
      <c r="V842" s="2502"/>
      <c r="W842" s="2502"/>
      <c r="X842" s="2502"/>
      <c r="Y842" s="2502"/>
      <c r="Z842" s="2497" t="s">
        <v>1570</v>
      </c>
      <c r="AA842" s="2497"/>
      <c r="AB842" s="2497"/>
      <c r="AC842" s="2497"/>
      <c r="AD842" s="2497"/>
      <c r="AE842" s="2497"/>
      <c r="AF842" s="2499">
        <f>ABS(T842)</f>
        <v>0</v>
      </c>
      <c r="AG842" s="2500"/>
      <c r="AH842" s="2500"/>
      <c r="AI842" s="2500"/>
      <c r="AJ842" s="2500"/>
      <c r="AK842" s="250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03" t="s">
        <v>1571</v>
      </c>
      <c r="B843" s="2504"/>
      <c r="C843" s="2504"/>
      <c r="D843" s="2504"/>
      <c r="E843" s="2504"/>
      <c r="F843" s="2504"/>
      <c r="G843" s="2504"/>
      <c r="H843" s="2504"/>
      <c r="I843" s="2504"/>
      <c r="J843" s="2504"/>
      <c r="K843" s="2504"/>
      <c r="L843" s="2504"/>
      <c r="M843" s="2504"/>
      <c r="N843" s="2504"/>
      <c r="O843" s="2504"/>
      <c r="P843" s="2504"/>
      <c r="Q843" s="2504"/>
      <c r="R843" s="2504"/>
      <c r="S843" s="2504"/>
      <c r="T843" s="2504"/>
      <c r="U843" s="2504"/>
      <c r="V843" s="2504"/>
      <c r="W843" s="2504"/>
      <c r="X843" s="2504"/>
      <c r="Y843" s="2504"/>
      <c r="Z843" s="2504"/>
      <c r="AA843" s="2504"/>
      <c r="AB843" s="2504"/>
      <c r="AC843" s="2504"/>
      <c r="AD843" s="2504"/>
      <c r="AE843" s="2505"/>
      <c r="AF843" s="2509">
        <f ca="1">SUM(AF826:AK841)-AF842</f>
        <v>112</v>
      </c>
      <c r="AG843" s="2510"/>
      <c r="AH843" s="2510"/>
      <c r="AI843" s="2510"/>
      <c r="AJ843" s="2510"/>
      <c r="AK843" s="251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06"/>
      <c r="B844" s="2507"/>
      <c r="C844" s="2507"/>
      <c r="D844" s="2507"/>
      <c r="E844" s="2507"/>
      <c r="F844" s="2507"/>
      <c r="G844" s="2507"/>
      <c r="H844" s="2507"/>
      <c r="I844" s="2507"/>
      <c r="J844" s="2507"/>
      <c r="K844" s="2507"/>
      <c r="L844" s="2507"/>
      <c r="M844" s="2507"/>
      <c r="N844" s="2507"/>
      <c r="O844" s="2507"/>
      <c r="P844" s="2507"/>
      <c r="Q844" s="2507"/>
      <c r="R844" s="2507"/>
      <c r="S844" s="2507"/>
      <c r="T844" s="2507"/>
      <c r="U844" s="2507"/>
      <c r="V844" s="2507"/>
      <c r="W844" s="2507"/>
      <c r="X844" s="2507"/>
      <c r="Y844" s="2507"/>
      <c r="Z844" s="2507"/>
      <c r="AA844" s="2507"/>
      <c r="AB844" s="2507"/>
      <c r="AC844" s="2507"/>
      <c r="AD844" s="2507"/>
      <c r="AE844" s="2508"/>
      <c r="AF844" s="2512"/>
      <c r="AG844" s="2513"/>
      <c r="AH844" s="2513"/>
      <c r="AI844" s="2513"/>
      <c r="AJ844" s="2513"/>
      <c r="AK844" s="251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Andrusz</cp:lastModifiedBy>
  <cp:lastPrinted>2024-12-09T20:28:29Z</cp:lastPrinted>
  <dcterms:created xsi:type="dcterms:W3CDTF">2007-12-27T18:26:28Z</dcterms:created>
  <dcterms:modified xsi:type="dcterms:W3CDTF">2026-02-01T17:35:52Z</dcterms:modified>
</cp:coreProperties>
</file>